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801"/>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1\GERENCIAL No. 285\"/>
    </mc:Choice>
  </mc:AlternateContent>
  <xr:revisionPtr revIDLastSave="0" documentId="13_ncr:1_{41D4B755-D6E5-4CA9-B192-8E65F0137FD4}" xr6:coauthVersionLast="46" xr6:coauthVersionMax="46" xr10:uidLastSave="{00000000-0000-0000-0000-000000000000}"/>
  <bookViews>
    <workbookView xWindow="10740" yWindow="1755" windowWidth="17295" windowHeight="12855" tabRatio="842" xr2:uid="{00000000-000D-0000-FFFF-FFFF00000000}"/>
  </bookViews>
  <sheets>
    <sheet name="Formato" sheetId="316" r:id="rId1"/>
    <sheet name="Predial" sheetId="1120" r:id="rId2"/>
    <sheet name="FINANCIERO" sheetId="1121" r:id="rId3"/>
    <sheet name="Registro fotográfico social" sheetId="1119" r:id="rId4"/>
    <sheet name="Registro fotográfico redes" sheetId="966" r:id="rId5"/>
    <sheet name="Registro fotográfico técnico" sheetId="1114" r:id="rId6"/>
    <sheet name="Registro fotográfico túnel" sheetId="1116" r:id="rId7"/>
    <sheet name="Registro fotográfico puentes" sheetId="1115" r:id="rId8"/>
    <sheet name="Registro fotográfico OyM" sheetId="1118" r:id="rId9"/>
    <sheet name="Registro fotográfico ambiental" sheetId="1117"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s>
  <definedNames>
    <definedName name="\0" localSheetId="9">#REF!</definedName>
    <definedName name="\0" localSheetId="8">#REF!</definedName>
    <definedName name="\0" localSheetId="7">#REF!</definedName>
    <definedName name="\0" localSheetId="5">#REF!</definedName>
    <definedName name="\0" localSheetId="6">#REF!</definedName>
    <definedName name="\0">#REF!</definedName>
    <definedName name="\d" localSheetId="9">#REF!</definedName>
    <definedName name="\d" localSheetId="8">#REF!</definedName>
    <definedName name="\d" localSheetId="5">#REF!</definedName>
    <definedName name="\d" localSheetId="6">#REF!</definedName>
    <definedName name="\d">#REF!</definedName>
    <definedName name="\g" localSheetId="9">#REF!</definedName>
    <definedName name="\g" localSheetId="8">#REF!</definedName>
    <definedName name="\g" localSheetId="5">#REF!</definedName>
    <definedName name="\g" localSheetId="6">#REF!</definedName>
    <definedName name="\g">#REF!</definedName>
    <definedName name="\m" localSheetId="5">#REF!</definedName>
    <definedName name="\m">#REF!</definedName>
    <definedName name="\n" localSheetId="5">#REF!</definedName>
    <definedName name="\n">#REF!</definedName>
    <definedName name="\p" localSheetId="5">#REF!</definedName>
    <definedName name="\p">#REF!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8">[1]DATOS!$I:$I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8">[1]DATOS!$M:$M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8">[1]DATOS!$G:$G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8">[1]DATOS!$V:$V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8">[1]DATOS!$H:$H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8">[1]DATOS!$K:$K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8">[1]DATOS!$L:$L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8">[1]DATOS!$O:$O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8">[1]DATOS!$P:$P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8">[1]DATOS!$R:$R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8">[1]DATOS!$S:$S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8">[1]DATOS!$U:$U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8">[1]DATOS!$I:$I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8">[1]DATOS!$M:$M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8">[1]DATOS!$G:$G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8">[1]DATOS!$V:$V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8">[1]DATOS!$H:$H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8">[1]DATOS!$K:$K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8">[1]DATOS!$L:$L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8">[1]DATOS!$O:$O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8">[1]DATOS!$P:$P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8">[1]DATOS!$R:$R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8">[1]DATOS!$S:$S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8">[1]DATOS!$U:$U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8">[1]DATOS!$I:$I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8">[1]DATOS!$M:$M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8">[1]DATOS!$G:$G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8">[1]DATOS!$V:$V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8">[1]DATOS!$H:$H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8">[1]DATOS!$K:$K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8">[1]DATOS!$L:$L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8">[1]DATOS!$O:$O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8">[1]DATOS!$P:$P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8">[1]DATOS!$R:$R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8">[1]DATOS!$S:$S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8">[1]DATOS!$U:$U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8">[1]DATOS!$I:$I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8">[1]DATOS!$M:$M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8">[1]DATOS!$G:$G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8">[1]DATOS!$V:$V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8">[1]DATOS!$H:$H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8">[1]DATOS!$K:$K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8">[1]DATOS!$L:$L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8">[1]DATOS!$O:$O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8">[1]DATOS!$P:$P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8">[1]DATOS!$R:$R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8">[1]DATOS!$S:$S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8">[1]DATOS!$U:$U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8">[1]DATOS!$I:$I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8">[1]DATOS!$M:$M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8">[1]DATOS!$G:$G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8">[1]DATOS!$V:$V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8">[1]DATOS!$H:$H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8">[1]DATOS!$K:$K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8">[1]DATOS!$L:$L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8">[1]DATOS!$O:$O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8">[1]DATOS!$P:$P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8">[1]DATOS!$R:$R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8">[1]DATOS!$S:$S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8">[1]DATOS!$U:$U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8">[1]DATOS!$I:$I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8">[1]DATOS!$M:$M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8">[1]DATOS!$G:$G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8">[1]DATOS!$V:$V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8">[1]DATOS!$H:$H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8">[1]DATOS!$K:$K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8">[1]DATOS!$L:$L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8">[1]DATOS!$O:$O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8">[1]DATOS!$P:$P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8">[1]DATOS!$R:$R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8">[1]DATOS!$S:$S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8">[1]DATOS!$U:$U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8">[1]DATOS!$I:$I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8">[1]DATOS!$M:$M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8">[1]DATOS!$G:$G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8">[1]DATOS!$V:$V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8">[1]DATOS!$H:$H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8">[1]DATOS!$K:$K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8">[1]DATOS!$L:$L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8">[1]DATOS!$O:$O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8">[1]DATOS!$P:$P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8">[1]DATOS!$R:$R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8">[1]DATOS!$S:$S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8">[1]DATOS!$U:$U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8">[1]DATOS!$I:$I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8">[1]DATOS!$M:$M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8">[1]DATOS!$G:$G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8">[1]DATOS!$V:$V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8">[1]DATOS!$H:$H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8">[1]DATOS!$K:$K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8">[1]DATOS!$L:$L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8">[1]DATOS!$O:$O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8">[1]DATOS!$P:$P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8">[1]DATOS!$R:$R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8">[1]DATOS!$S:$S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8">[1]DATOS!$U:$U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8">[1]DATOS!$I:$I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8">[1]DATOS!$M:$M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8">[1]DATOS!$G:$G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8">[1]DATOS!$V:$V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8">[1]DATOS!$H:$H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8">[1]DATOS!$K:$K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8">[1]DATOS!$L:$L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8">[1]DATOS!$O:$O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8">[1]DATOS!$P:$P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8">[1]DATOS!$R:$R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8">[1]DATOS!$S:$S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8">[1]DATOS!$U:$U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8">[1]DATOS!$I:$I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8">[1]DATOS!$M:$M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8">[1]DATOS!$G:$G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8">[1]DATOS!$V:$V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8">[1]DATOS!$H:$H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8">[1]DATOS!$K:$K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8">[1]DATOS!$L:$L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8">[1]DATOS!$O:$O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8">[1]DATOS!$P:$P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8">[1]DATOS!$R:$R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8">[1]DATOS!$S:$S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8">[1]DATOS!$U:$U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8">#REF!</definedName>
    <definedName name="_____________K1">#REF!</definedName>
    <definedName name="_____________L1" localSheetId="9">#REF!</definedName>
    <definedName name="_____________L1" localSheetId="8">#REF!</definedName>
    <definedName name="_____________L1">#REF!</definedName>
    <definedName name="_____________L2" localSheetId="9">#REF!</definedName>
    <definedName name="_____________L2" localSheetId="8">#REF!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8">#REF!</definedName>
    <definedName name="____________K1">#REF!</definedName>
    <definedName name="____________L1" localSheetId="9">#REF!</definedName>
    <definedName name="____________L1" localSheetId="8">#REF!</definedName>
    <definedName name="____________L1">#REF!</definedName>
    <definedName name="____________L2" localSheetId="9">#REF!</definedName>
    <definedName name="____________L2" localSheetId="8">#REF!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8">#REF!</definedName>
    <definedName name="___________a03">#REF!</definedName>
    <definedName name="___________A1" localSheetId="9">#REF!</definedName>
    <definedName name="___________A1" localSheetId="8">#REF!</definedName>
    <definedName name="___________A1">#REF!</definedName>
    <definedName name="___________A25" localSheetId="9">#REF!</definedName>
    <definedName name="___________A25" localSheetId="8">#REF!</definedName>
    <definedName name="___________A25">#REF!</definedName>
    <definedName name="___________CD1">#REF!</definedName>
    <definedName name="___________ddd1">#REF!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8">#REF!</definedName>
    <definedName name="___________JJ1">#REF!</definedName>
    <definedName name="___________K1" localSheetId="9">#REF!</definedName>
    <definedName name="___________K1" localSheetId="8">#REF!</definedName>
    <definedName name="___________K1">#REF!</definedName>
    <definedName name="___________L1" localSheetId="9">#REF!</definedName>
    <definedName name="___________L1" localSheetId="8">#REF!</definedName>
    <definedName name="___________L1">#REF!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8">#REF!</definedName>
    <definedName name="__________K1">#REF!</definedName>
    <definedName name="__________L1" localSheetId="9">#REF!</definedName>
    <definedName name="__________L1" localSheetId="8">#REF!</definedName>
    <definedName name="__________L1">#REF!</definedName>
    <definedName name="__________L2" localSheetId="9">#REF!</definedName>
    <definedName name="__________L2" localSheetId="8">#REF!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8">#REF!</definedName>
    <definedName name="_________a03">#REF!</definedName>
    <definedName name="_________A1" localSheetId="9">#REF!</definedName>
    <definedName name="_________A1" localSheetId="8">#REF!</definedName>
    <definedName name="_________A1">#REF!</definedName>
    <definedName name="_________A25" localSheetId="9">#REF!</definedName>
    <definedName name="_________A25" localSheetId="8">#REF!</definedName>
    <definedName name="_________A25">#REF!</definedName>
    <definedName name="_________CD1">#REF!</definedName>
    <definedName name="_________ddd1">#REF!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8">#REF!</definedName>
    <definedName name="_________JJ1">#REF!</definedName>
    <definedName name="_________K1" localSheetId="9">#REF!</definedName>
    <definedName name="_________K1" localSheetId="8">#REF!</definedName>
    <definedName name="_________K1">#REF!</definedName>
    <definedName name="_________L1" localSheetId="9">#REF!</definedName>
    <definedName name="_________L1" localSheetId="8">#REF!</definedName>
    <definedName name="_________L1">#REF!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8">#REF!</definedName>
    <definedName name="_________vz2">#REF!</definedName>
    <definedName name="________a03" localSheetId="9">#REF!</definedName>
    <definedName name="________a03" localSheetId="8">#REF!</definedName>
    <definedName name="________a03">#REF!</definedName>
    <definedName name="________A1" localSheetId="9">#REF!</definedName>
    <definedName name="________A1" localSheetId="8">#REF!</definedName>
    <definedName name="________A1">#REF!</definedName>
    <definedName name="________A25">#REF!</definedName>
    <definedName name="________CD1">#REF!</definedName>
    <definedName name="________ddd1">#REF!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8">#REF!</definedName>
    <definedName name="________JJ1">#REF!</definedName>
    <definedName name="________K1" localSheetId="9">#REF!</definedName>
    <definedName name="________K1" localSheetId="8">#REF!</definedName>
    <definedName name="________K1">#REF!</definedName>
    <definedName name="________L1" localSheetId="9">#REF!</definedName>
    <definedName name="________L1" localSheetId="8">#REF!</definedName>
    <definedName name="________L1">#REF!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8">#REF!</definedName>
    <definedName name="________vz2">#REF!</definedName>
    <definedName name="_______a03" localSheetId="9">#REF!</definedName>
    <definedName name="_______a03" localSheetId="8">#REF!</definedName>
    <definedName name="_______a03">#REF!</definedName>
    <definedName name="_______A1" localSheetId="9">#REF!</definedName>
    <definedName name="_______A1" localSheetId="8">#REF!</definedName>
    <definedName name="_______A1">#REF!</definedName>
    <definedName name="_______A25">#REF!</definedName>
    <definedName name="_______CD1">#REF!</definedName>
    <definedName name="_______ddd1">#REF!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8">#REF!</definedName>
    <definedName name="_______JJ1">#REF!</definedName>
    <definedName name="_______K1" localSheetId="9">#REF!</definedName>
    <definedName name="_______K1" localSheetId="8">#REF!</definedName>
    <definedName name="_______K1" localSheetId="7">#REF!</definedName>
    <definedName name="_______K1" localSheetId="5">#REF!</definedName>
    <definedName name="_______K1" localSheetId="6">#REF!</definedName>
    <definedName name="_______K1">#REF!</definedName>
    <definedName name="_______L1" localSheetId="9">#REF!</definedName>
    <definedName name="_______L1" localSheetId="8">#REF!</definedName>
    <definedName name="_______L1" localSheetId="5">#REF!</definedName>
    <definedName name="_______L1" localSheetId="6">#REF!</definedName>
    <definedName name="_______L1">#REF!</definedName>
    <definedName name="_______L2" localSheetId="8">#REF!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8">#REF!</definedName>
    <definedName name="_______vz2">#REF!</definedName>
    <definedName name="______a03" localSheetId="9">#REF!</definedName>
    <definedName name="______a03" localSheetId="8">#REF!</definedName>
    <definedName name="______a03">#REF!</definedName>
    <definedName name="______A1" localSheetId="9">#REF!</definedName>
    <definedName name="______A1" localSheetId="8">#REF!</definedName>
    <definedName name="______A1">#REF!</definedName>
    <definedName name="______A25">#REF!</definedName>
    <definedName name="______CD1">#REF!</definedName>
    <definedName name="______ddd1">#REF!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8">#REF!</definedName>
    <definedName name="______JJ1">#REF!</definedName>
    <definedName name="______K1" localSheetId="9">#REF!</definedName>
    <definedName name="______K1" localSheetId="8">#REF!</definedName>
    <definedName name="______K1">#REF!</definedName>
    <definedName name="______L1" localSheetId="9">#REF!</definedName>
    <definedName name="______L1" localSheetId="8">#REF!</definedName>
    <definedName name="______L1">#REF!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8">#REF!</definedName>
    <definedName name="______vz2">#REF!</definedName>
    <definedName name="_____a03" localSheetId="9">#REF!</definedName>
    <definedName name="_____a03" localSheetId="8">#REF!</definedName>
    <definedName name="_____a03">#REF!</definedName>
    <definedName name="_____A1" localSheetId="9">#REF!</definedName>
    <definedName name="_____A1" localSheetId="8">#REF!</definedName>
    <definedName name="_____A1">#REF!</definedName>
    <definedName name="_____A25">#REF!</definedName>
    <definedName name="_____CD1">#REF!</definedName>
    <definedName name="_____ddd1">#REF!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8">#REF!</definedName>
    <definedName name="_____JJ1">#REF!</definedName>
    <definedName name="_____K1" localSheetId="9">#REF!</definedName>
    <definedName name="_____K1" localSheetId="8">#REF!</definedName>
    <definedName name="_____K1" localSheetId="7">#REF!</definedName>
    <definedName name="_____K1" localSheetId="5">#REF!</definedName>
    <definedName name="_____K1" localSheetId="6">#REF!</definedName>
    <definedName name="_____K1">#REF!</definedName>
    <definedName name="_____L1" localSheetId="9">#REF!</definedName>
    <definedName name="_____L1" localSheetId="8">#REF!</definedName>
    <definedName name="_____L1" localSheetId="5">#REF!</definedName>
    <definedName name="_____L1" localSheetId="6">#REF!</definedName>
    <definedName name="_____L1">#REF!</definedName>
    <definedName name="_____L2" localSheetId="8">#REF!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8">#REF!</definedName>
    <definedName name="_____vz2">#REF!</definedName>
    <definedName name="____a03" localSheetId="9">#REF!</definedName>
    <definedName name="____a03" localSheetId="8">#REF!</definedName>
    <definedName name="____a03">#REF!</definedName>
    <definedName name="____A1" localSheetId="9">#REF!</definedName>
    <definedName name="____A1" localSheetId="8">#REF!</definedName>
    <definedName name="____A1">#REF!</definedName>
    <definedName name="____A25">#REF!</definedName>
    <definedName name="____CD1">#REF!</definedName>
    <definedName name="____ddd1">#REF!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8">#REF!</definedName>
    <definedName name="____JJ1">#REF!</definedName>
    <definedName name="____K1" localSheetId="9">#REF!</definedName>
    <definedName name="____K1" localSheetId="8">#REF!</definedName>
    <definedName name="____K1" localSheetId="7">#REF!</definedName>
    <definedName name="____K1" localSheetId="5">#REF!</definedName>
    <definedName name="____K1" localSheetId="6">#REF!</definedName>
    <definedName name="____K1">#REF!</definedName>
    <definedName name="____L1" localSheetId="9">#REF!</definedName>
    <definedName name="____L1" localSheetId="8">#REF!</definedName>
    <definedName name="____L1" localSheetId="5">#REF!</definedName>
    <definedName name="____L1" localSheetId="6">#REF!</definedName>
    <definedName name="____L1">#REF!</definedName>
    <definedName name="____L2" localSheetId="8">#REF!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8">#REF!</definedName>
    <definedName name="____vz2">#REF!</definedName>
    <definedName name="___a03" localSheetId="9">#REF!</definedName>
    <definedName name="___a03" localSheetId="8">#REF!</definedName>
    <definedName name="___a03">#REF!</definedName>
    <definedName name="___A1" localSheetId="9">#REF!</definedName>
    <definedName name="___A1" localSheetId="8">#REF!</definedName>
    <definedName name="___A1">#REF!</definedName>
    <definedName name="___A25">#REF!</definedName>
    <definedName name="___CD1">#REF!</definedName>
    <definedName name="___ddd1">#REF!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8">#REF!</definedName>
    <definedName name="___JJ1">#REF!</definedName>
    <definedName name="___K1" localSheetId="9">#REF!</definedName>
    <definedName name="___K1" localSheetId="8">#REF!</definedName>
    <definedName name="___K1" localSheetId="7">#REF!</definedName>
    <definedName name="___K1" localSheetId="5">#REF!</definedName>
    <definedName name="___K1" localSheetId="6">#REF!</definedName>
    <definedName name="___K1">#REF!</definedName>
    <definedName name="___L1" localSheetId="9">#REF!</definedName>
    <definedName name="___L1" localSheetId="8">#REF!</definedName>
    <definedName name="___L1" localSheetId="5">#REF!</definedName>
    <definedName name="___L1" localSheetId="6">#REF!</definedName>
    <definedName name="___L1">#REF!</definedName>
    <definedName name="___L2" localSheetId="8">#REF!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8">#REF!</definedName>
    <definedName name="___vz2">#REF!</definedName>
    <definedName name="__a03" localSheetId="9">#REF!</definedName>
    <definedName name="__a03" localSheetId="8">#REF!</definedName>
    <definedName name="__a03">#REF!</definedName>
    <definedName name="__A1" localSheetId="9">#REF!</definedName>
    <definedName name="__A1" localSheetId="8">#REF!</definedName>
    <definedName name="__A1">#REF!</definedName>
    <definedName name="__A25">#REF!</definedName>
    <definedName name="__CD1">#REF!</definedName>
    <definedName name="__ddd1">#REF!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8">#REF!</definedName>
    <definedName name="__JJ1">#REF!</definedName>
    <definedName name="__K1" localSheetId="9">#REF!</definedName>
    <definedName name="__K1" localSheetId="8">#REF!</definedName>
    <definedName name="__K1">#REF!</definedName>
    <definedName name="__L1" localSheetId="9">#REF!</definedName>
    <definedName name="__L1" localSheetId="8">#REF!</definedName>
    <definedName name="__L1">#REF!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8">#REF!</definedName>
    <definedName name="__vz2">#REF!</definedName>
    <definedName name="_a03" localSheetId="9">#REF!</definedName>
    <definedName name="_a03" localSheetId="8">#REF!</definedName>
    <definedName name="_a03">#REF!</definedName>
    <definedName name="_A1" localSheetId="9">#REF!</definedName>
    <definedName name="_A1" localSheetId="8">#REF!</definedName>
    <definedName name="_A1">#REF!</definedName>
    <definedName name="_A25">#REF!</definedName>
    <definedName name="_CD1">#REF!</definedName>
    <definedName name="_ddd1">#REF!</definedName>
    <definedName name="_fc" localSheetId="8">#REF!</definedName>
    <definedName name="_fc" localSheetId="7">#REF!</definedName>
    <definedName name="_fc" localSheetId="5">#REF!</definedName>
    <definedName name="_fc" localSheetId="6">#REF!</definedName>
    <definedName name="_fc">#REF!</definedName>
    <definedName name="_xlnm._FilterDatabase" localSheetId="2" hidden="1">FINANCIERO!$A$5:$R$411</definedName>
    <definedName name="_G2" localSheetId="9">#REF!</definedName>
    <definedName name="_G2" localSheetId="8">#REF!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8">#REF!</definedName>
    <definedName name="_JJ1">#REF!</definedName>
    <definedName name="_K1" localSheetId="9">#REF!</definedName>
    <definedName name="_K1" localSheetId="8">#REF!</definedName>
    <definedName name="_K1" localSheetId="7">#REF!</definedName>
    <definedName name="_K1" localSheetId="5">#REF!</definedName>
    <definedName name="_K1" localSheetId="6">#REF!</definedName>
    <definedName name="_K1">#REF!</definedName>
    <definedName name="_L1" localSheetId="9">#REF!</definedName>
    <definedName name="_L1" localSheetId="8">#REF!</definedName>
    <definedName name="_L1" localSheetId="5">#REF!</definedName>
    <definedName name="_L1" localSheetId="6">#REF!</definedName>
    <definedName name="_L1">#REF!</definedName>
    <definedName name="_L2" localSheetId="8">#REF!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8" hidden="1">#REF!</definedName>
    <definedName name="_Regression_Out" localSheetId="7" hidden="1">#REF!</definedName>
    <definedName name="_Regression_Out" localSheetId="5" hidden="1">#REF!</definedName>
    <definedName name="_Regression_Out" localSheetId="6" hidden="1">#REF!</definedName>
    <definedName name="_Regression_Out" hidden="1">#REF!</definedName>
    <definedName name="_Regression_X" localSheetId="9" hidden="1">#REF!</definedName>
    <definedName name="_Regression_X" localSheetId="8" hidden="1">#REF!</definedName>
    <definedName name="_Regression_X" localSheetId="5" hidden="1">#REF!</definedName>
    <definedName name="_Regression_X" localSheetId="6" hidden="1">#REF!</definedName>
    <definedName name="_Regression_X" hidden="1">#REF!</definedName>
    <definedName name="_Regression_Y" localSheetId="9" hidden="1">#REF!</definedName>
    <definedName name="_Regression_Y" localSheetId="8" hidden="1">#REF!</definedName>
    <definedName name="_Regression_Y" localSheetId="5" hidden="1">#REF!</definedName>
    <definedName name="_Regression_Y" localSheetId="6" hidden="1">#REF!</definedName>
    <definedName name="_Regression_Y" hidden="1">#REF!</definedName>
    <definedName name="_vz2">#REF!</definedName>
    <definedName name="A">#REF!</definedName>
    <definedName name="A_IMPRESIÓN_IM" localSheetId="5">#REF!</definedName>
    <definedName name="A_IMPRESIÓN_IM">#REF!</definedName>
    <definedName name="AAA">#REF!</definedName>
    <definedName name="AAAA">#REF!</definedName>
    <definedName name="AAAAA">#REF!</definedName>
    <definedName name="AAAAAA">#REF!</definedName>
    <definedName name="AAIU" localSheetId="9">'[3]Resumen resul laborat'!$AE$5:$AE$33</definedName>
    <definedName name="AAIU" localSheetId="8">'[4]Resumen resul laborat'!$AE$5:$AE$33</definedName>
    <definedName name="AAIU" localSheetId="7">'[4]Resumen resul laborat'!$AE$5:$AE$33</definedName>
    <definedName name="AAIU" localSheetId="5">'[4]Resumen resul laborat'!$AE$5:$AE$33</definedName>
    <definedName name="AAIU" localSheetId="6">'[5]Resumen resul laborat'!$AE$5:$AE$33</definedName>
    <definedName name="AAIU">'[5]Resumen resul laborat'!$AE$5:$AE$33</definedName>
    <definedName name="Acumulado">[6]Datos!$S$3:$S$1912</definedName>
    <definedName name="AIU" localSheetId="9">'[3]Resumen resul laborat'!$AE$5:$AE$34</definedName>
    <definedName name="AIU" localSheetId="8">'[4]Resumen resul laborat'!$AE$5:$AE$34</definedName>
    <definedName name="AIU" localSheetId="7">'[4]Resumen resul laborat'!$AE$5:$AE$34</definedName>
    <definedName name="AIU" localSheetId="5">'[4]Resumen resul laborat'!$AE$5:$AE$34</definedName>
    <definedName name="AIU" localSheetId="6">'[5]Resumen resul laborat'!$AE$5:$AE$34</definedName>
    <definedName name="AIU">'[5]Resumen resul laborat'!$AE$5:$AE$34</definedName>
    <definedName name="alaaa" localSheetId="9">#REF!</definedName>
    <definedName name="alaaa" localSheetId="8">#REF!</definedName>
    <definedName name="alaaa">#REF!</definedName>
    <definedName name="alarg" localSheetId="9">#REF!</definedName>
    <definedName name="alarg" localSheetId="8">#REF!</definedName>
    <definedName name="alarg">#REF!</definedName>
    <definedName name="_xlnm.Print_Area" localSheetId="2">FINANCIERO!$B$1:$L$250</definedName>
    <definedName name="_xlnm.Print_Area" localSheetId="1">Predial!$A$1:$I$46</definedName>
    <definedName name="_xlnm.Print_Area" localSheetId="9">'Registro fotográfico ambiental'!$A$1:$K$174</definedName>
    <definedName name="_xlnm.Print_Area" localSheetId="8">'Registro fotográfico OyM'!$B$1:$M$101</definedName>
    <definedName name="_xlnm.Print_Area" localSheetId="4">'Registro fotográfico redes'!$B$1:$L$101</definedName>
    <definedName name="_xlnm.Print_Area" localSheetId="5">'Registro fotográfico técnico'!$B$1:$L$104</definedName>
    <definedName name="_xlnm.Print_Area" localSheetId="6">'Registro fotográfico túnel'!$A$1:$L$277</definedName>
    <definedName name="_xlnm.Print_Area">#N/A</definedName>
    <definedName name="arena" localSheetId="9">#REF!</definedName>
    <definedName name="arena" localSheetId="8">#REF!</definedName>
    <definedName name="arena">#REF!</definedName>
    <definedName name="asentamiento" localSheetId="9">#REF!</definedName>
    <definedName name="asentamiento" localSheetId="8">#REF!</definedName>
    <definedName name="asentamiento" localSheetId="7">#REF!</definedName>
    <definedName name="asentamiento" localSheetId="5">#REF!</definedName>
    <definedName name="asentamiento" localSheetId="6">#REF!</definedName>
    <definedName name="asentamiento">#REF!</definedName>
    <definedName name="BANCO">'[7]Consignaciones CCS'!$D$8:$D$379</definedName>
    <definedName name="bbb" localSheetId="2">[1]DATOS!#REF!</definedName>
    <definedName name="bbb" localSheetId="1">[2]DATOS!#REF!</definedName>
    <definedName name="bbb" localSheetId="9">[1]DATOS!#REF!</definedName>
    <definedName name="bbb" localSheetId="8">[1]DATOS!#REF!</definedName>
    <definedName name="bbb" localSheetId="7">[1]DATOS!#REF!</definedName>
    <definedName name="bbb" localSheetId="3">[1]DATOS!#REF!</definedName>
    <definedName name="bbb" localSheetId="5">[1]DATOS!#REF!</definedName>
    <definedName name="bbb">[1]DATOS!#REF!</definedName>
    <definedName name="boor" localSheetId="9" hidden="1">[8]L!#REF!</definedName>
    <definedName name="boor" localSheetId="8" hidden="1">[8]L!#REF!</definedName>
    <definedName name="boor" hidden="1">[8]L!#REF!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8">#REF!</definedName>
    <definedName name="BuiltIn_Print_Titles___0___0___0___0___0" localSheetId="7">#REF!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9">#REF!</definedName>
    <definedName name="C.B.R._USME" localSheetId="8">#REF!</definedName>
    <definedName name="C.B.R._USME">#REF!</definedName>
    <definedName name="C.B.R_Usme" localSheetId="9">#REF!</definedName>
    <definedName name="C.B.R_Usme">#REF!</definedName>
    <definedName name="C_B_R_USME">#REF!</definedName>
    <definedName name="CARACTERIZACION">#REF!</definedName>
    <definedName name="CARAS">#REF!</definedName>
    <definedName name="CARASF2">#REF!</definedName>
    <definedName name="CARLOS">#REF!</definedName>
    <definedName name="CARSF1">#REF!</definedName>
    <definedName name="CARSF2">#REF!</definedName>
    <definedName name="CARSF3">#REF!</definedName>
    <definedName name="Cimiento" localSheetId="9">[9]Hoja2!$C$9:$C$11</definedName>
    <definedName name="Cimiento" localSheetId="8">[10]Hoja2!$C$9:$C$11</definedName>
    <definedName name="Cimiento">[11]Hoja2!$C$9:$C$11</definedName>
    <definedName name="Clasificacion">[12]!Clasificacion</definedName>
    <definedName name="CLASIFICACION1" localSheetId="9">#REF!</definedName>
    <definedName name="CLASIFICACION1" localSheetId="8">#REF!</definedName>
    <definedName name="CLASIFICACION1">#REF!</definedName>
    <definedName name="CLASIFICACION2" localSheetId="9">#REF!</definedName>
    <definedName name="CLASIFICACION2" localSheetId="8">#REF!</definedName>
    <definedName name="CLASIFICACION2">#REF!</definedName>
    <definedName name="CONCEPTO">'[7]Consignaciones CCS'!$G$8:$G$379</definedName>
    <definedName name="COTA" localSheetId="9">#REF!</definedName>
    <definedName name="COTA" localSheetId="8">#REF!</definedName>
    <definedName name="COTA">#REF!</definedName>
    <definedName name="CUA" localSheetId="9">#REF!</definedName>
    <definedName name="CUA" localSheetId="8">#REF!</definedName>
    <definedName name="CUA" localSheetId="7">#REF!</definedName>
    <definedName name="CUA" localSheetId="5">#REF!</definedName>
    <definedName name="CUA" localSheetId="6">#REF!</definedName>
    <definedName name="CUA">#REF!</definedName>
    <definedName name="CUADR1" localSheetId="9">#REF!</definedName>
    <definedName name="CUADR1">#REF!</definedName>
    <definedName name="CUADRO" localSheetId="8">#REF!</definedName>
    <definedName name="CUADRO" localSheetId="5">#REF!</definedName>
    <definedName name="CUADRO" localSheetId="6">#REF!</definedName>
    <definedName name="CUADRO">#REF!</definedName>
    <definedName name="CVBBB">#REF!</definedName>
    <definedName name="D" localSheetId="8">#REF!</definedName>
    <definedName name="D" localSheetId="5">#REF!</definedName>
    <definedName name="D" localSheetId="6">#REF!</definedName>
    <definedName name="D">#REF!</definedName>
    <definedName name="Datos" localSheetId="5">#REF!</definedName>
    <definedName name="Datos">#REF!</definedName>
    <definedName name="dddd">#REF!</definedName>
    <definedName name="DEPARTAMENTO" localSheetId="5">#REF!</definedName>
    <definedName name="DEPARTAMENTO">#REF!</definedName>
    <definedName name="DEPARTAMENTO1" localSheetId="5">#REF!</definedName>
    <definedName name="DEPARTAMENTO1">#REF!</definedName>
    <definedName name="desc" localSheetId="1">[2]DATOS!$C$1:$C$65536</definedName>
    <definedName name="desc">[1]DATOS!$C$1:$C$65536</definedName>
    <definedName name="Descripcion">[6]Datos!$B$3:$B$16384</definedName>
    <definedName name="dgdgdg" localSheetId="9">#REF!</definedName>
    <definedName name="dgdgdg" localSheetId="8">#REF!</definedName>
    <definedName name="dgdgdg">#REF!</definedName>
    <definedName name="dgdgfe" localSheetId="9">#REF!</definedName>
    <definedName name="dgdgfe" localSheetId="8">#REF!</definedName>
    <definedName name="dgdgfe">#REF!</definedName>
    <definedName name="DIANA" localSheetId="9">#REF!</definedName>
    <definedName name="DIANA" localSheetId="8">#REF!</definedName>
    <definedName name="DIANA">#REF!</definedName>
    <definedName name="DISEÑOMARSHALL">#REF!</definedName>
    <definedName name="DIVISION">#N/A</definedName>
    <definedName name="DLKFK" localSheetId="9">#REF!</definedName>
    <definedName name="DLKFK" localSheetId="8">#REF!</definedName>
    <definedName name="DLKFK" localSheetId="7">#REF!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8">[1]DATOS!#REF!</definedName>
    <definedName name="enero" localSheetId="7">[1]DATOS!#REF!</definedName>
    <definedName name="enero">[1]DATOS!#REF!</definedName>
    <definedName name="EQUIV" localSheetId="9">#REF!</definedName>
    <definedName name="EQUIV" localSheetId="8">#REF!</definedName>
    <definedName name="EQUIV">#REF!</definedName>
    <definedName name="Estabilidad" localSheetId="9">#REF!</definedName>
    <definedName name="Estabilidad" localSheetId="8">#REF!</definedName>
    <definedName name="Estabilidad">#REF!</definedName>
    <definedName name="Estabilidad2" localSheetId="9">#REF!</definedName>
    <definedName name="Estabilidad2" localSheetId="8">#REF!</definedName>
    <definedName name="Estabilidad2">#REF!</definedName>
    <definedName name="Estabilidad3">#REF!</definedName>
    <definedName name="ESTACION">'[7]Consignaciones CCS'!$A$8:$A$379</definedName>
    <definedName name="extracciom" localSheetId="9">#REF!</definedName>
    <definedName name="extracciom" localSheetId="8">#REF!</definedName>
    <definedName name="extracciom" localSheetId="7">#REF!</definedName>
    <definedName name="extracciom" localSheetId="5">#REF!</definedName>
    <definedName name="extracciom" localSheetId="6">#REF!</definedName>
    <definedName name="extracciom">#REF!</definedName>
    <definedName name="FacCorec2" localSheetId="9">#REF!</definedName>
    <definedName name="FacCorec2" localSheetId="8">#REF!</definedName>
    <definedName name="FacCorec2">#REF!</definedName>
    <definedName name="Faccorec3" localSheetId="9">#REF!</definedName>
    <definedName name="Faccorec3">#REF!</definedName>
    <definedName name="FactCorrecc">#REF!</definedName>
    <definedName name="feb" localSheetId="2">#REF!</definedName>
    <definedName name="feb" localSheetId="7">#REF!</definedName>
    <definedName name="feb">#REF!</definedName>
    <definedName name="fecha" localSheetId="1">[2]DATOS!$D$1:$D$65536</definedName>
    <definedName name="fecha">[1]DATOS!$D$1:$D$65536</definedName>
    <definedName name="FECHA_DE_RECAUDO">'[7]Consignaciones CCS'!$C$8:$C$379</definedName>
    <definedName name="fecha_inicio" localSheetId="2">'[13]Ficha Financiera'!$L$12</definedName>
    <definedName name="fecha_inicio" localSheetId="1">'[14]Ficha Financiera'!$L$12</definedName>
    <definedName name="fecha_inicio" localSheetId="9">'[15]Ficha Financiera'!$L$12</definedName>
    <definedName name="fecha_inicio" localSheetId="3">'[16]Ficha Financiera'!$L$12</definedName>
    <definedName name="fecha_inicio" localSheetId="5">'[17]Ficha Financiera'!$L$12</definedName>
    <definedName name="fecha_inicio">'[18]Ficha Financiera'!$L$12</definedName>
    <definedName name="fff" localSheetId="9">#REF!</definedName>
    <definedName name="fff" localSheetId="8">#REF!</definedName>
    <definedName name="fff">#REF!</definedName>
    <definedName name="FIRMA" localSheetId="9">INDIRECTOMIFOTO</definedName>
    <definedName name="FIRMA" localSheetId="8">INDIRECTOMIFOTO</definedName>
    <definedName name="FIRMA">INDIRECTOMIFOTO</definedName>
    <definedName name="Flujo" localSheetId="9">#REF!</definedName>
    <definedName name="Flujo" localSheetId="8">#REF!</definedName>
    <definedName name="Flujo">#REF!</definedName>
    <definedName name="Flujo2" localSheetId="9">#REF!</definedName>
    <definedName name="Flujo2" localSheetId="8">#REF!</definedName>
    <definedName name="Flujo2">#REF!</definedName>
    <definedName name="Flujo3" localSheetId="9">#REF!</definedName>
    <definedName name="Flujo3" localSheetId="8">#REF!</definedName>
    <definedName name="Flujo3">#REF!</definedName>
    <definedName name="Fondo">#REF!</definedName>
    <definedName name="fot" localSheetId="2">[1]DATOS!#REF!</definedName>
    <definedName name="fot" localSheetId="1">[2]DATOS!#REF!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8">[1]DATOS!#REF!</definedName>
    <definedName name="ft" localSheetId="7">[1]DATOS!#REF!</definedName>
    <definedName name="ft" localSheetId="3">[1]DATOS!#REF!</definedName>
    <definedName name="ft" localSheetId="5">[1]DATOS!#REF!</definedName>
    <definedName name="ft">[1]DATOS!#REF!</definedName>
    <definedName name="Fuente" localSheetId="9">[19]Datos!#REF!</definedName>
    <definedName name="Fuente" localSheetId="8">[19]Datos!#REF!</definedName>
    <definedName name="Fuente">[19]Datos!#REF!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3">#REF!</definedName>
    <definedName name="GBR" localSheetId="5">#REF!</definedName>
    <definedName name="GBR" localSheetId="6">#REF!</definedName>
    <definedName name="GBR">#REF!</definedName>
    <definedName name="gdgd" localSheetId="9">#REF!</definedName>
    <definedName name="gdgd" localSheetId="8">#REF!</definedName>
    <definedName name="gdgd">#REF!</definedName>
    <definedName name="ggg">'[20]AG-MOD-FINURA'!$I$14:$J$22</definedName>
    <definedName name="gol" localSheetId="1">[2]DATOS!$E$1:$E$65536</definedName>
    <definedName name="gol">[1]DATOS!$E$1:$E$65536</definedName>
    <definedName name="GRA" localSheetId="9">#REF!</definedName>
    <definedName name="GRA" localSheetId="8">#REF!</definedName>
    <definedName name="GRA">#REF!</definedName>
    <definedName name="gradacion" localSheetId="9">#REF!</definedName>
    <definedName name="gradacion" localSheetId="8">#REF!</definedName>
    <definedName name="gradacion" localSheetId="7">#REF!</definedName>
    <definedName name="gradacion" localSheetId="5">#REF!</definedName>
    <definedName name="gradacion" localSheetId="6">#REF!</definedName>
    <definedName name="gradacion">#REF!</definedName>
    <definedName name="GRAF" localSheetId="9">#REF!</definedName>
    <definedName name="GRAF">#REF!</definedName>
    <definedName name="graNo">#REF!</definedName>
    <definedName name="h" localSheetId="7">[1]DATOS!#REF!</definedName>
    <definedName name="h" localSheetId="5">[1]DATOS!#REF!</definedName>
    <definedName name="h">[1]DATOS!#REF!</definedName>
    <definedName name="hhhhh" localSheetId="2">[1]DATOS!#REF!</definedName>
    <definedName name="hhhhh" localSheetId="1">[2]DATOS!#REF!</definedName>
    <definedName name="hhhhh" localSheetId="7">[1]DATOS!#REF!</definedName>
    <definedName name="hhhhh" localSheetId="3">[1]DATOS!#REF!</definedName>
    <definedName name="hhhhh">[1]DATOS!#REF!</definedName>
    <definedName name="humedades" localSheetId="9">#REF!</definedName>
    <definedName name="humedades" localSheetId="8">#REF!</definedName>
    <definedName name="humedades" localSheetId="7">#REF!</definedName>
    <definedName name="humedades" localSheetId="5">#REF!</definedName>
    <definedName name="humedades" localSheetId="6">#REF!</definedName>
    <definedName name="humedades">#REF!</definedName>
    <definedName name="IMAGEN1" localSheetId="9">'[21]Datos Generales'!#REF!</definedName>
    <definedName name="IMAGEN1" localSheetId="8">'[22]Datos Generales'!#REF!</definedName>
    <definedName name="IMAGEN1">'[23]Datos Generales'!#REF!</definedName>
    <definedName name="IMAGEN2" localSheetId="9">'[21]Datos Generales'!#REF!</definedName>
    <definedName name="IMAGEN2" localSheetId="8">'[22]Datos Generales'!#REF!</definedName>
    <definedName name="IMAGEN2">'[23]Datos Generales'!#REF!</definedName>
    <definedName name="inf" localSheetId="2">#REF!</definedName>
    <definedName name="inf" localSheetId="1">#REF!</definedName>
    <definedName name="inf" localSheetId="9">#REF!</definedName>
    <definedName name="inf" localSheetId="8">#REF!</definedName>
    <definedName name="inf" localSheetId="3">#REF!</definedName>
    <definedName name="inf" localSheetId="5">#REF!</definedName>
    <definedName name="inf" localSheetId="6">#REF!</definedName>
    <definedName name="inf">#REF!</definedName>
    <definedName name="informe" localSheetId="9">#REF!</definedName>
    <definedName name="informe" localSheetId="8">#REF!</definedName>
    <definedName name="informe" localSheetId="5">#REF!</definedName>
    <definedName name="informe" localSheetId="6">#REF!</definedName>
    <definedName name="informe">#REF!</definedName>
    <definedName name="J" localSheetId="9">#REF!</definedName>
    <definedName name="J">#REF!</definedName>
    <definedName name="J.J">#REF!</definedName>
    <definedName name="J.J5">#REF!</definedName>
    <definedName name="JAIME">#REF!</definedName>
    <definedName name="JJUUI">#REF!</definedName>
    <definedName name="JKJK">#REF!</definedName>
    <definedName name="jose">#REF!</definedName>
    <definedName name="JOTA">#N/A</definedName>
    <definedName name="JUAN" localSheetId="9">#REF!</definedName>
    <definedName name="JUAN" localSheetId="8">#REF!</definedName>
    <definedName name="JUAN">#REF!</definedName>
    <definedName name="JUANA" localSheetId="9">#REF!</definedName>
    <definedName name="JUANA" localSheetId="8">#REF!</definedName>
    <definedName name="JUANA">#REF!</definedName>
    <definedName name="julio" localSheetId="9">#REF!</definedName>
    <definedName name="julio" localSheetId="8">#REF!</definedName>
    <definedName name="julio">#REF!</definedName>
    <definedName name="JUSNSNS">#REF!</definedName>
    <definedName name="K" localSheetId="5">#REF!</definedName>
    <definedName name="K">#REF!</definedName>
    <definedName name="KIU" localSheetId="5">#REF!</definedName>
    <definedName name="KIU">#REF!</definedName>
    <definedName name="KJUI" localSheetId="5">#REF!</definedName>
    <definedName name="KJUI">#REF!</definedName>
    <definedName name="KOIUIYUU" localSheetId="5">#REF!</definedName>
    <definedName name="KOIUIYUU">#REF!</definedName>
    <definedName name="KOP" localSheetId="5">#REF!</definedName>
    <definedName name="KOP">#REF!</definedName>
    <definedName name="KSUDUD">#REF!</definedName>
    <definedName name="l">#REF!</definedName>
    <definedName name="lectarcilla1">#REF!</definedName>
    <definedName name="lectarcilla2">#REF!</definedName>
    <definedName name="lectarcilla3">#REF!</definedName>
    <definedName name="lectarena1">#REF!</definedName>
    <definedName name="lectarena2">#REF!</definedName>
    <definedName name="lectarena3">#REF!</definedName>
    <definedName name="LGSDGHGGSDF">#REF!</definedName>
    <definedName name="lim.lim" localSheetId="2">[1]DATOS!#REF!</definedName>
    <definedName name="lim.lim" localSheetId="1">[2]DATOS!#REF!</definedName>
    <definedName name="lim.lim" localSheetId="3">[1]DATOS!#REF!</definedName>
    <definedName name="lim.lim" localSheetId="5">[1]DATOS!#REF!</definedName>
    <definedName name="lim.lim">[1]DATOS!#REF!</definedName>
    <definedName name="limite" localSheetId="9">#REF!</definedName>
    <definedName name="limite" localSheetId="8">#REF!</definedName>
    <definedName name="limite">#REF!</definedName>
    <definedName name="listado">[24]LISTADO!$A$5:$F$329</definedName>
    <definedName name="ll" localSheetId="1">[2]DATOS!$W$1:$W$65536</definedName>
    <definedName name="ll">[1]DATOS!$W$1:$W$65536</definedName>
    <definedName name="lll" localSheetId="9">#REF!</definedName>
    <definedName name="lll" localSheetId="8">#REF!</definedName>
    <definedName name="lll">#REF!</definedName>
    <definedName name="locali" localSheetId="9">#REF!</definedName>
    <definedName name="locali" localSheetId="8">#REF!</definedName>
    <definedName name="locali">#REF!</definedName>
    <definedName name="LUIS" localSheetId="9">#REF!</definedName>
    <definedName name="LUIS" localSheetId="8">#REF!</definedName>
    <definedName name="LUIS">#REF!</definedName>
    <definedName name="LUISJUAN">#REF!</definedName>
    <definedName name="lusi">#REF!</definedName>
    <definedName name="MATRIZ.D" localSheetId="8">#REF!</definedName>
    <definedName name="MATRIZ.D" localSheetId="7">#REF!</definedName>
    <definedName name="MATRIZ.D" localSheetId="5">#REF!</definedName>
    <definedName name="MATRIZ.D" localSheetId="6">#REF!</definedName>
    <definedName name="MATRIZ.D">#REF!</definedName>
    <definedName name="MATRIZ.E" localSheetId="7">'[25]EXTRACCIÓN (PARAFINADA)'!#REF!</definedName>
    <definedName name="MATRIZ.E" localSheetId="5">'[25]EXTRACCIÓN (PARAFINADA)'!#REF!</definedName>
    <definedName name="MATRIZ.E">'[25]EXTRACCIÓN (PARAFINADA)'!#REF!</definedName>
    <definedName name="MATRIZ.F" localSheetId="9">#REF!</definedName>
    <definedName name="MATRIZ.F" localSheetId="8">#REF!</definedName>
    <definedName name="MATRIZ.F">#REF!</definedName>
    <definedName name="MAURICIO" localSheetId="9">#REF!</definedName>
    <definedName name="MAURICIO" localSheetId="8">#REF!</definedName>
    <definedName name="MAURICIO">#REF!</definedName>
    <definedName name="msdmsdn" localSheetId="9">#REF!</definedName>
    <definedName name="msdmsdn" localSheetId="8">#REF!</definedName>
    <definedName name="msdmsdn" localSheetId="7">#REF!</definedName>
    <definedName name="msdmsdn" localSheetId="5">#REF!</definedName>
    <definedName name="msdmsdn" localSheetId="6">#REF!</definedName>
    <definedName name="msdmsdn">#REF!</definedName>
    <definedName name="MuestNo">[26]DATOS!$AI$3:$AI$1127</definedName>
    <definedName name="muestra" localSheetId="9">#REF!</definedName>
    <definedName name="muestra" localSheetId="8">#REF!</definedName>
    <definedName name="muestra">#REF!</definedName>
    <definedName name="MuestraNo" localSheetId="9">#REF!</definedName>
    <definedName name="MuestraNo" localSheetId="8">#REF!</definedName>
    <definedName name="MuestraNo">#REF!</definedName>
    <definedName name="NLL">"Rectángulo 9"</definedName>
    <definedName name="nnnnnn">[27]Lista!$B$17:$B$37</definedName>
    <definedName name="NORMA" localSheetId="9">#REF!</definedName>
    <definedName name="NORMA" localSheetId="8">#REF!</definedName>
    <definedName name="NORMA" localSheetId="7">#REF!</definedName>
    <definedName name="NORMA" localSheetId="5">#REF!</definedName>
    <definedName name="NORMA" localSheetId="6">#REF!</definedName>
    <definedName name="NORMA">#REF!</definedName>
    <definedName name="NORMAS" localSheetId="9">#REF!</definedName>
    <definedName name="NORMAS" localSheetId="8">#REF!</definedName>
    <definedName name="NORMAS" localSheetId="5">#REF!</definedName>
    <definedName name="NORMAS" localSheetId="6">#REF!</definedName>
    <definedName name="NORMAS">#REF!</definedName>
    <definedName name="NOTAS" localSheetId="9">#REF!</definedName>
    <definedName name="NOTAS">#REF!</definedName>
    <definedName name="ÑÑ">#REF!</definedName>
    <definedName name="ÑÑÑ">#REF!</definedName>
    <definedName name="obra" localSheetId="1">[2]DATOS!$B$1:$B$65536</definedName>
    <definedName name="obra">[1]DATOS!$B$1:$B$65536</definedName>
    <definedName name="observaciones" localSheetId="9">#REF!</definedName>
    <definedName name="observaciones" localSheetId="8">#REF!</definedName>
    <definedName name="observaciones">#REF!</definedName>
    <definedName name="P" localSheetId="9">#REF!</definedName>
    <definedName name="P" localSheetId="8">#REF!</definedName>
    <definedName name="P" localSheetId="7">#REF!</definedName>
    <definedName name="P" localSheetId="5">#REF!</definedName>
    <definedName name="P" localSheetId="6">#REF!</definedName>
    <definedName name="P">#REF!</definedName>
    <definedName name="perf" localSheetId="9">#REF!</definedName>
    <definedName name="perf">#REF!</definedName>
    <definedName name="perfil">#REF!</definedName>
    <definedName name="Peso1A">#REF!</definedName>
    <definedName name="Peso2A">#REF!</definedName>
    <definedName name="Peso3">#REF!</definedName>
    <definedName name="Peso4">#REF!</definedName>
    <definedName name="Pesoagua2">#REF!</definedName>
    <definedName name="Pesoagua3">#REF!</definedName>
    <definedName name="PesoAire">#REF!</definedName>
    <definedName name="PesoAire2">#REF!</definedName>
    <definedName name="Pesoaire3">#REF!</definedName>
    <definedName name="Pesoenagua">#REF!</definedName>
    <definedName name="Pesoparaf3">#REF!</definedName>
    <definedName name="Pesoparafinada">#REF!</definedName>
    <definedName name="PesoParf2">#REF!</definedName>
    <definedName name="PESORETCF1">#REF!</definedName>
    <definedName name="PESORETCF2">#REF!</definedName>
    <definedName name="PESORETCF3">#REF!</definedName>
    <definedName name="plano">#REF!</definedName>
    <definedName name="planta">#REF!</definedName>
    <definedName name="porcentaje_aditivo" localSheetId="8">#REF!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5">#REF!</definedName>
    <definedName name="porcentaje_finos" localSheetId="6">#REF!</definedName>
    <definedName name="porcentaje_finos">#REF!</definedName>
    <definedName name="porcentaje_gruesos" localSheetId="5">#REF!</definedName>
    <definedName name="porcentaje_gruesos">#REF!</definedName>
    <definedName name="PPP">#REF!</definedName>
    <definedName name="PPPP">#REF!</definedName>
    <definedName name="PPPPP">#REF!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8">#REF!</definedName>
    <definedName name="Proceso" localSheetId="5">#REF!</definedName>
    <definedName name="Proceso">#REF!</definedName>
    <definedName name="Procesos" localSheetId="9">#REF!</definedName>
    <definedName name="Procesos" localSheetId="8">#REF!</definedName>
    <definedName name="Procesos" localSheetId="5">#REF!</definedName>
    <definedName name="Procesos">#REF!</definedName>
    <definedName name="propiedades" localSheetId="9">#REF!</definedName>
    <definedName name="propiedades" localSheetId="8">#REF!</definedName>
    <definedName name="propiedades" localSheetId="5">#REF!</definedName>
    <definedName name="propiedades">#REF!</definedName>
    <definedName name="proporciones" localSheetId="5">#REF!</definedName>
    <definedName name="proporciones">#REF!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8">#REF!</definedName>
    <definedName name="reteido38">#REF!</definedName>
    <definedName name="reteido4" localSheetId="9">#REF!</definedName>
    <definedName name="reteido4" localSheetId="8">#REF!</definedName>
    <definedName name="reteido4">#REF!</definedName>
    <definedName name="Retenido1" localSheetId="9">#REF!</definedName>
    <definedName name="Retenido1" localSheetId="8">#REF!</definedName>
    <definedName name="Retenido1">#REF!</definedName>
    <definedName name="Retenido10">#REF!</definedName>
    <definedName name="Retenido100">#REF!</definedName>
    <definedName name="retenido112">#REF!</definedName>
    <definedName name="retenido12">#REF!</definedName>
    <definedName name="Retenido200">#REF!</definedName>
    <definedName name="Retenido30">#REF!</definedName>
    <definedName name="Retenido34">#REF!</definedName>
    <definedName name="retenido38">#REF!</definedName>
    <definedName name="Retenido38.">#REF!</definedName>
    <definedName name="retenido4">#REF!</definedName>
    <definedName name="retenido40">#REF!</definedName>
    <definedName name="Retenido50">#REF!</definedName>
    <definedName name="Retenido8">#REF!</definedName>
    <definedName name="Retenido80">#REF!</definedName>
    <definedName name="RF" localSheetId="1">[2]DATOS!#REF!</definedName>
    <definedName name="RF" localSheetId="5">[1]DATOS!#REF!</definedName>
    <definedName name="RF">[1]DATOS!#REF!</definedName>
    <definedName name="RICE" localSheetId="9">#REF!</definedName>
    <definedName name="RICE" localSheetId="8">#REF!</definedName>
    <definedName name="RICE">#REF!</definedName>
    <definedName name="Roughness_Processed_BTAVCICD1" localSheetId="9">#REF!</definedName>
    <definedName name="Roughness_Processed_BTAVCICD1" localSheetId="8">#REF!</definedName>
    <definedName name="Roughness_Processed_BTAVCICD1">#REF!</definedName>
    <definedName name="s4o" localSheetId="9">#REF!</definedName>
    <definedName name="s4o" localSheetId="8">#REF!</definedName>
    <definedName name="s4o" localSheetId="7">#REF!</definedName>
    <definedName name="s4o">#REF!</definedName>
    <definedName name="sdsd">[28]Lista!$B$4:$B$12</definedName>
    <definedName name="sjdjhfdggf" localSheetId="9">#REF!</definedName>
    <definedName name="sjdjhfdggf" localSheetId="8">#REF!</definedName>
    <definedName name="sjdjhfdggf">#REF!</definedName>
    <definedName name="slskjsjs" localSheetId="9">#REF!</definedName>
    <definedName name="slskjsjs" localSheetId="8">#REF!</definedName>
    <definedName name="slskjsjs">#REF!</definedName>
    <definedName name="smi" localSheetId="9">#REF!</definedName>
    <definedName name="smi" localSheetId="8">#REF!</definedName>
    <definedName name="smi">#REF!</definedName>
    <definedName name="sojo">#REF!</definedName>
    <definedName name="SOLI">#REF!</definedName>
    <definedName name="sososo">#REF!</definedName>
    <definedName name="ssdd">[28]Lista!$B$23:$B$43</definedName>
    <definedName name="SUELO" localSheetId="9">[29]Hoja1!$B$3:$B$5</definedName>
    <definedName name="SUELO">[30]Hoja1!$B$3:$B$5</definedName>
    <definedName name="sumatoria" localSheetId="9">#REF!</definedName>
    <definedName name="sumatoria" localSheetId="8">#REF!</definedName>
    <definedName name="sumatoria">#REF!</definedName>
    <definedName name="tamaño_maximo" localSheetId="9">#REF!</definedName>
    <definedName name="tamaño_maximo" localSheetId="8">#REF!</definedName>
    <definedName name="tamaño_maximo" localSheetId="7">#REF!</definedName>
    <definedName name="tamaño_maximo" localSheetId="5">#REF!</definedName>
    <definedName name="tamaño_maximo" localSheetId="6">#REF!</definedName>
    <definedName name="tamaño_maximo">#REF!</definedName>
    <definedName name="TAMICES" localSheetId="9">#REF!</definedName>
    <definedName name="TAMICES">#REF!</definedName>
    <definedName name="TER" localSheetId="9">[9]Hoja2!$C$5:$C$7</definedName>
    <definedName name="TER" localSheetId="8">[10]Hoja2!$C$5:$C$7</definedName>
    <definedName name="TER">[11]Hoja2!$C$5:$C$7</definedName>
    <definedName name="TipoDeDocumento" localSheetId="9">#REF!</definedName>
    <definedName name="TipoDeDocumento" localSheetId="8">#REF!</definedName>
    <definedName name="TipoDeDocumento" localSheetId="5">#REF!</definedName>
    <definedName name="TipoDeDocumento" localSheetId="6">#REF!</definedName>
    <definedName name="TipoDeDocumento">#REF!</definedName>
    <definedName name="TipoDoc">[31]Lista!$B$4:$B$17</definedName>
    <definedName name="TipoDocumento" localSheetId="9">#REF!</definedName>
    <definedName name="TipoDocumento" localSheetId="8">#REF!</definedName>
    <definedName name="TipoDocumento" localSheetId="7">#REF!</definedName>
    <definedName name="TipoDocumento" localSheetId="5">#REF!</definedName>
    <definedName name="TipoDocumento" localSheetId="6">#REF!</definedName>
    <definedName name="TipoDocumento">#REF!</definedName>
    <definedName name="_xlnm.Print_Titles" localSheetId="9">'Registro fotográfico ambiental'!$A:$K,'Registro fotográfico ambiental'!$1:$3</definedName>
    <definedName name="_xlnm.Print_Titles" localSheetId="8">'Registro fotográfico OyM'!$A:$L,'Registro fotográfico OyM'!$1:$3</definedName>
    <definedName name="_xlnm.Print_Titles" localSheetId="5">'Registro fotográfico técnico'!$A:$L,'Registro fotográfico técnico'!$1:$3</definedName>
    <definedName name="_xlnm.Print_Titles" localSheetId="6">'Registro fotográfico túnel'!$A:$L,'Registro fotográfico túnel'!$1:$3</definedName>
    <definedName name="_xlnm.Print_Titles">#N/A</definedName>
    <definedName name="TT" localSheetId="9">#REF!</definedName>
    <definedName name="TT" localSheetId="8">#REF!</definedName>
    <definedName name="TT">#REF!</definedName>
    <definedName name="UIY" localSheetId="9">#REF!</definedName>
    <definedName name="UIY" localSheetId="8">#REF!</definedName>
    <definedName name="UIY">#REF!</definedName>
    <definedName name="VALOR_CONSIGNADO">'[7]Consignaciones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8">#REF!</definedName>
    <definedName name="Volumen">#REF!</definedName>
    <definedName name="VOLUMEN1" localSheetId="9">#REF!</definedName>
    <definedName name="VOLUMEN1" localSheetId="8">#REF!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[27]Lista!$B$17:$B$37</definedName>
    <definedName name="yipitin" localSheetId="2">[1]DATOS!#REF!</definedName>
    <definedName name="yipitin" localSheetId="9">[1]DATOS!#REF!</definedName>
    <definedName name="yipitin" localSheetId="8">[1]DATOS!#REF!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8">[1]DATOS!#REF!</definedName>
    <definedName name="Yipo" localSheetId="7">[1]DATOS!#REF!</definedName>
    <definedName name="Yipo">[1]DATOS!#REF!</definedName>
  </definedNames>
  <calcPr calcId="181029" concurrentCalc="0"/>
</workbook>
</file>

<file path=xl/calcChain.xml><?xml version="1.0" encoding="utf-8"?>
<calcChain xmlns="http://schemas.openxmlformats.org/spreadsheetml/2006/main">
  <c r="H14" i="1121" l="1"/>
  <c r="I15" i="1121"/>
  <c r="K15" i="1121"/>
  <c r="I16" i="1121"/>
  <c r="K16" i="1121"/>
  <c r="I17" i="1121"/>
  <c r="K17" i="1121"/>
  <c r="I18" i="1121"/>
  <c r="K18" i="1121"/>
  <c r="I19" i="1121"/>
  <c r="K19" i="1121"/>
  <c r="I20" i="1121"/>
  <c r="K20" i="1121"/>
  <c r="I21" i="1121"/>
  <c r="K21" i="1121"/>
  <c r="I22" i="1121"/>
  <c r="K22" i="1121"/>
  <c r="I23" i="1121"/>
  <c r="K23" i="1121"/>
  <c r="I24" i="1121"/>
  <c r="K24" i="1121"/>
  <c r="I25" i="1121"/>
  <c r="K25" i="1121"/>
  <c r="I26" i="1121"/>
  <c r="K26" i="1121"/>
  <c r="I27" i="1121"/>
  <c r="K27" i="1121"/>
  <c r="I28" i="1121"/>
  <c r="K28" i="1121"/>
  <c r="I29" i="1121"/>
  <c r="K29" i="1121"/>
  <c r="I30" i="1121"/>
  <c r="K30" i="1121"/>
  <c r="I31" i="1121"/>
  <c r="K31" i="1121"/>
  <c r="I32" i="1121"/>
  <c r="K32" i="1121"/>
  <c r="I33" i="1121"/>
  <c r="K33" i="1121"/>
  <c r="I34" i="1121"/>
  <c r="K34" i="1121"/>
  <c r="I35" i="1121"/>
  <c r="K35" i="1121"/>
  <c r="I36" i="1121"/>
  <c r="K36" i="1121"/>
  <c r="I37" i="1121"/>
  <c r="K37" i="1121"/>
  <c r="I38" i="1121"/>
  <c r="K38" i="1121"/>
  <c r="I39" i="1121"/>
  <c r="K39" i="1121"/>
  <c r="I40" i="1121"/>
  <c r="K40" i="1121"/>
  <c r="I41" i="1121"/>
  <c r="K41" i="1121"/>
  <c r="I42" i="1121"/>
  <c r="K42" i="1121"/>
  <c r="I43" i="1121"/>
  <c r="K43" i="1121"/>
  <c r="I44" i="1121"/>
  <c r="K44" i="1121"/>
  <c r="I45" i="1121"/>
  <c r="K45" i="1121"/>
  <c r="I46" i="1121"/>
  <c r="K46" i="1121"/>
  <c r="I47" i="1121"/>
  <c r="K47" i="1121"/>
  <c r="I48" i="1121"/>
  <c r="K48" i="1121"/>
  <c r="I49" i="1121"/>
  <c r="K49" i="1121"/>
  <c r="I50" i="1121"/>
  <c r="K50" i="1121"/>
  <c r="I51" i="1121"/>
  <c r="K51" i="1121"/>
  <c r="I52" i="1121"/>
  <c r="K52" i="1121"/>
  <c r="I53" i="1121"/>
  <c r="K53" i="1121"/>
  <c r="I54" i="1121"/>
  <c r="K54" i="1121"/>
  <c r="I55" i="1121"/>
  <c r="K55" i="1121"/>
  <c r="I56" i="1121"/>
  <c r="K56" i="1121"/>
  <c r="I57" i="1121"/>
  <c r="K57" i="1121"/>
  <c r="I58" i="1121"/>
  <c r="K58" i="1121"/>
  <c r="I59" i="1121"/>
  <c r="K59" i="1121"/>
  <c r="I60" i="1121"/>
  <c r="K60" i="1121"/>
  <c r="I61" i="1121"/>
  <c r="K61" i="1121"/>
  <c r="I62" i="1121"/>
  <c r="K62" i="1121"/>
  <c r="I63" i="1121"/>
  <c r="K63" i="1121"/>
  <c r="I64" i="1121"/>
  <c r="K64" i="1121"/>
  <c r="I65" i="1121"/>
  <c r="K65" i="1121"/>
  <c r="I66" i="1121"/>
  <c r="K66" i="1121"/>
  <c r="I67" i="1121"/>
  <c r="K67" i="1121"/>
  <c r="I68" i="1121"/>
  <c r="K68" i="1121"/>
  <c r="I69" i="1121"/>
  <c r="K69" i="1121"/>
  <c r="I70" i="1121"/>
  <c r="K70" i="1121"/>
  <c r="I71" i="1121"/>
  <c r="K71" i="1121"/>
  <c r="I72" i="1121"/>
  <c r="K72" i="1121"/>
  <c r="I73" i="1121"/>
  <c r="K73" i="1121"/>
  <c r="I74" i="1121"/>
  <c r="K74" i="1121"/>
  <c r="I75" i="1121"/>
  <c r="K75" i="1121"/>
  <c r="I76" i="1121"/>
  <c r="K76" i="1121"/>
  <c r="I77" i="1121"/>
  <c r="K77" i="1121"/>
  <c r="I78" i="1121"/>
  <c r="K78" i="1121"/>
  <c r="I79" i="1121"/>
  <c r="K79" i="1121"/>
  <c r="I80" i="1121"/>
  <c r="K80" i="1121"/>
  <c r="I81" i="1121"/>
  <c r="K81" i="1121"/>
  <c r="I82" i="1121"/>
  <c r="K82" i="1121"/>
  <c r="I83" i="1121"/>
  <c r="K83" i="1121"/>
  <c r="I84" i="1121"/>
  <c r="K84" i="1121"/>
  <c r="I85" i="1121"/>
  <c r="K85" i="1121"/>
  <c r="I86" i="1121"/>
  <c r="K86" i="1121"/>
  <c r="I87" i="1121"/>
  <c r="K87" i="1121"/>
  <c r="I88" i="1121"/>
  <c r="K88" i="1121"/>
  <c r="I89" i="1121"/>
  <c r="K89" i="1121"/>
  <c r="I90" i="1121"/>
  <c r="K90" i="1121"/>
  <c r="I91" i="1121"/>
  <c r="K91" i="1121"/>
  <c r="I92" i="1121"/>
  <c r="K92" i="1121"/>
  <c r="I93" i="1121"/>
  <c r="K93" i="1121"/>
  <c r="I94" i="1121"/>
  <c r="K94" i="1121"/>
  <c r="I95" i="1121"/>
  <c r="K95" i="1121"/>
  <c r="I96" i="1121"/>
  <c r="K96" i="1121"/>
  <c r="I97" i="1121"/>
  <c r="K97" i="1121"/>
  <c r="I98" i="1121"/>
  <c r="K98" i="1121"/>
  <c r="I99" i="1121"/>
  <c r="K99" i="1121"/>
  <c r="I100" i="1121"/>
  <c r="K100" i="1121"/>
  <c r="I101" i="1121"/>
  <c r="K101" i="1121"/>
  <c r="I102" i="1121"/>
  <c r="K102" i="1121"/>
  <c r="I103" i="1121"/>
  <c r="K103" i="1121"/>
  <c r="I104" i="1121"/>
  <c r="K104" i="1121"/>
  <c r="I105" i="1121"/>
  <c r="K105" i="1121"/>
  <c r="I106" i="1121"/>
  <c r="K106" i="1121"/>
  <c r="I107" i="1121"/>
  <c r="K107" i="1121"/>
  <c r="I108" i="1121"/>
  <c r="K108" i="1121"/>
  <c r="I109" i="1121"/>
  <c r="K109" i="1121"/>
  <c r="I110" i="1121"/>
  <c r="K110" i="1121"/>
  <c r="I111" i="1121"/>
  <c r="K111" i="1121"/>
  <c r="I112" i="1121"/>
  <c r="K112" i="1121"/>
  <c r="I113" i="1121"/>
  <c r="K113" i="1121"/>
  <c r="I114" i="1121"/>
  <c r="K114" i="1121"/>
  <c r="I115" i="1121"/>
  <c r="K115" i="1121"/>
  <c r="I116" i="1121"/>
  <c r="K116" i="1121"/>
  <c r="I117" i="1121"/>
  <c r="K117" i="1121"/>
  <c r="I118" i="1121"/>
  <c r="K118" i="1121"/>
  <c r="I119" i="1121"/>
  <c r="K119" i="1121"/>
  <c r="I120" i="1121"/>
  <c r="K120" i="1121"/>
  <c r="I121" i="1121"/>
  <c r="K121" i="1121"/>
  <c r="I122" i="1121"/>
  <c r="K122" i="1121"/>
  <c r="I123" i="1121"/>
  <c r="K123" i="1121"/>
  <c r="I124" i="1121"/>
  <c r="K124" i="1121"/>
  <c r="I125" i="1121"/>
  <c r="K125" i="1121"/>
  <c r="I126" i="1121"/>
  <c r="K126" i="1121"/>
  <c r="E134" i="1121"/>
  <c r="K134" i="1121"/>
  <c r="I135" i="1121"/>
  <c r="K135" i="1121"/>
  <c r="I136" i="1121"/>
  <c r="E138" i="1121"/>
  <c r="K138" i="1121"/>
  <c r="I143" i="1121"/>
  <c r="K143" i="1121"/>
  <c r="I144" i="1121"/>
  <c r="K144" i="1121"/>
  <c r="I145" i="1121"/>
  <c r="K145" i="1121"/>
  <c r="I146" i="1121"/>
  <c r="K146" i="1121"/>
  <c r="I147" i="1121"/>
  <c r="K147" i="1121"/>
  <c r="I148" i="1121"/>
  <c r="K148" i="1121"/>
  <c r="I149" i="1121"/>
  <c r="K149" i="1121"/>
  <c r="I150" i="1121"/>
  <c r="K150" i="1121"/>
  <c r="I151" i="1121"/>
  <c r="K151" i="1121"/>
  <c r="I152" i="1121"/>
  <c r="K152" i="1121"/>
  <c r="I153" i="1121"/>
  <c r="K153" i="1121"/>
  <c r="I154" i="1121"/>
  <c r="K154" i="1121"/>
  <c r="I155" i="1121"/>
  <c r="K155" i="1121"/>
  <c r="I156" i="1121"/>
  <c r="K156" i="1121"/>
  <c r="I157" i="1121"/>
  <c r="K157" i="1121"/>
  <c r="I158" i="1121"/>
  <c r="K158" i="1121"/>
  <c r="I159" i="1121"/>
  <c r="K159" i="1121"/>
  <c r="E160" i="1121"/>
  <c r="I160" i="1121"/>
  <c r="K160" i="1121"/>
  <c r="I161" i="1121"/>
  <c r="K161" i="1121"/>
  <c r="I162" i="1121"/>
  <c r="K162" i="1121"/>
  <c r="I163" i="1121"/>
  <c r="K163" i="1121"/>
  <c r="I164" i="1121"/>
  <c r="K164" i="1121"/>
  <c r="I165" i="1121"/>
  <c r="K165" i="1121"/>
  <c r="I166" i="1121"/>
  <c r="K166" i="1121"/>
  <c r="I167" i="1121"/>
  <c r="K167" i="1121"/>
  <c r="I168" i="1121"/>
  <c r="K168" i="1121"/>
  <c r="I169" i="1121"/>
  <c r="K169" i="1121"/>
  <c r="I170" i="1121"/>
  <c r="K170" i="1121"/>
  <c r="I171" i="1121"/>
  <c r="K171" i="1121"/>
  <c r="I172" i="1121"/>
  <c r="K172" i="1121"/>
  <c r="I173" i="1121"/>
  <c r="K173" i="1121"/>
  <c r="I174" i="1121"/>
  <c r="K174" i="1121"/>
  <c r="I175" i="1121"/>
  <c r="K175" i="1121"/>
  <c r="I176" i="1121"/>
  <c r="K176" i="1121"/>
  <c r="I178" i="1121"/>
  <c r="K178" i="1121"/>
  <c r="I179" i="1121"/>
  <c r="K179" i="1121"/>
  <c r="I193" i="1121"/>
  <c r="K193" i="1121"/>
  <c r="I194" i="1121"/>
  <c r="K194" i="1121"/>
  <c r="I195" i="1121"/>
  <c r="K195" i="1121"/>
  <c r="I196" i="1121"/>
  <c r="K196" i="1121"/>
  <c r="I197" i="1121"/>
  <c r="K197" i="1121"/>
  <c r="I198" i="1121"/>
  <c r="K198" i="1121"/>
  <c r="I199" i="1121"/>
  <c r="K199" i="1121"/>
  <c r="I200" i="1121"/>
  <c r="K200" i="1121"/>
  <c r="E201" i="1121"/>
  <c r="I201" i="1121"/>
  <c r="K201" i="1121"/>
  <c r="I202" i="1121"/>
  <c r="K202" i="1121"/>
  <c r="I203" i="1121"/>
  <c r="K203" i="1121"/>
  <c r="I204" i="1121"/>
  <c r="K204" i="1121"/>
  <c r="I205" i="1121"/>
  <c r="K205" i="1121"/>
  <c r="I213" i="1121"/>
  <c r="K213" i="1121"/>
  <c r="I214" i="1121"/>
  <c r="K214" i="1121"/>
  <c r="I215" i="1121"/>
  <c r="K215" i="1121"/>
  <c r="I221" i="1121"/>
  <c r="K221" i="1121"/>
  <c r="I222" i="1121"/>
  <c r="K222" i="1121"/>
  <c r="I223" i="1121"/>
  <c r="K223" i="1121"/>
  <c r="I224" i="1121"/>
  <c r="K224" i="1121"/>
  <c r="I225" i="1121"/>
  <c r="K225" i="1121"/>
  <c r="I226" i="1121"/>
  <c r="K226" i="1121"/>
  <c r="I227" i="1121"/>
  <c r="K227" i="1121"/>
  <c r="I228" i="1121"/>
  <c r="K228" i="1121"/>
  <c r="I229" i="1121"/>
  <c r="K229" i="1121"/>
  <c r="I230" i="1121"/>
  <c r="K230" i="1121"/>
  <c r="I231" i="1121"/>
  <c r="K231" i="1121"/>
  <c r="I245" i="1121"/>
  <c r="K245" i="1121"/>
  <c r="I246" i="1121"/>
  <c r="K246" i="1121"/>
  <c r="I247" i="1121"/>
  <c r="K247" i="1121"/>
  <c r="I248" i="1121"/>
  <c r="K248" i="1121"/>
  <c r="I249" i="1121"/>
  <c r="K249" i="1121"/>
  <c r="I250" i="1121"/>
  <c r="K250" i="1121"/>
  <c r="I251" i="1121"/>
  <c r="K251" i="1121"/>
  <c r="I252" i="1121"/>
  <c r="K252" i="1121"/>
  <c r="E253" i="1121"/>
  <c r="I253" i="1121"/>
  <c r="K253" i="1121"/>
  <c r="I254" i="1121"/>
  <c r="K254" i="1121"/>
  <c r="H255" i="1121"/>
  <c r="I255" i="1121"/>
  <c r="K255" i="1121"/>
  <c r="I256" i="1121"/>
  <c r="K256" i="1121"/>
  <c r="I257" i="1121"/>
  <c r="K257" i="1121"/>
  <c r="I258" i="1121"/>
  <c r="K258" i="1121"/>
  <c r="I259" i="1121"/>
  <c r="K259" i="1121"/>
  <c r="I260" i="1121"/>
  <c r="K260" i="1121"/>
  <c r="I261" i="1121"/>
  <c r="K261" i="1121"/>
  <c r="I262" i="1121"/>
  <c r="K262" i="1121"/>
  <c r="I263" i="1121"/>
  <c r="K263" i="1121"/>
  <c r="E264" i="1121"/>
  <c r="I264" i="1121"/>
  <c r="K264" i="1121"/>
  <c r="I271" i="1121"/>
  <c r="K271" i="1121"/>
  <c r="P276" i="1121"/>
  <c r="Q276" i="1121"/>
  <c r="R276" i="1121"/>
  <c r="I277" i="1121"/>
  <c r="K277" i="1121"/>
  <c r="N277" i="1121"/>
  <c r="I278" i="1121"/>
  <c r="K278" i="1121"/>
  <c r="N278" i="1121"/>
  <c r="H335" i="1121"/>
  <c r="H345" i="1121"/>
  <c r="H346" i="1121"/>
  <c r="P278" i="1121"/>
  <c r="E308" i="1121"/>
  <c r="E319" i="1121"/>
  <c r="I342" i="1121"/>
  <c r="E342" i="1121"/>
  <c r="E320" i="1121"/>
  <c r="E321" i="1121"/>
  <c r="E324" i="1121"/>
  <c r="E335" i="1121"/>
  <c r="E336" i="1121"/>
  <c r="E345" i="1121"/>
  <c r="E346" i="1121"/>
  <c r="Q278" i="1121"/>
  <c r="I279" i="1121"/>
  <c r="K279" i="1121"/>
  <c r="I280" i="1121"/>
  <c r="K280" i="1121"/>
  <c r="I281" i="1121"/>
  <c r="K281" i="1121"/>
  <c r="I282" i="1121"/>
  <c r="K282" i="1121"/>
  <c r="I283" i="1121"/>
  <c r="K283" i="1121"/>
  <c r="I284" i="1121"/>
  <c r="K284" i="1121"/>
  <c r="I285" i="1121"/>
  <c r="K285" i="1121"/>
  <c r="I286" i="1121"/>
  <c r="K286" i="1121"/>
  <c r="I287" i="1121"/>
  <c r="K287" i="1121"/>
  <c r="I288" i="1121"/>
  <c r="K288" i="1121"/>
  <c r="I289" i="1121"/>
  <c r="K289" i="1121"/>
  <c r="I290" i="1121"/>
  <c r="K290" i="1121"/>
  <c r="I291" i="1121"/>
  <c r="K291" i="1121"/>
  <c r="I292" i="1121"/>
  <c r="K292" i="1121"/>
  <c r="I293" i="1121"/>
  <c r="K293" i="1121"/>
  <c r="I294" i="1121"/>
  <c r="K294" i="1121"/>
  <c r="I295" i="1121"/>
  <c r="K295" i="1121"/>
  <c r="I296" i="1121"/>
  <c r="K296" i="1121"/>
  <c r="I297" i="1121"/>
  <c r="K297" i="1121"/>
  <c r="I298" i="1121"/>
  <c r="K298" i="1121"/>
  <c r="I299" i="1121"/>
  <c r="K299" i="1121"/>
  <c r="I300" i="1121"/>
  <c r="K300" i="1121"/>
  <c r="I301" i="1121"/>
  <c r="K301" i="1121"/>
  <c r="I302" i="1121"/>
  <c r="K302" i="1121"/>
  <c r="I303" i="1121"/>
  <c r="K303" i="1121"/>
  <c r="I304" i="1121"/>
  <c r="K304" i="1121"/>
  <c r="I305" i="1121"/>
  <c r="K305" i="1121"/>
  <c r="I306" i="1121"/>
  <c r="K306" i="1121"/>
  <c r="I307" i="1121"/>
  <c r="K307" i="1121"/>
  <c r="I308" i="1121"/>
  <c r="K308" i="1121"/>
  <c r="I309" i="1121"/>
  <c r="K309" i="1121"/>
  <c r="I310" i="1121"/>
  <c r="K310" i="1121"/>
  <c r="I311" i="1121"/>
  <c r="K311" i="1121"/>
  <c r="I312" i="1121"/>
  <c r="K312" i="1121"/>
  <c r="I313" i="1121"/>
  <c r="K313" i="1121"/>
  <c r="I314" i="1121"/>
  <c r="K314" i="1121"/>
  <c r="I315" i="1121"/>
  <c r="K315" i="1121"/>
  <c r="I316" i="1121"/>
  <c r="K316" i="1121"/>
  <c r="I317" i="1121"/>
  <c r="K317" i="1121"/>
  <c r="I318" i="1121"/>
  <c r="K318" i="1121"/>
  <c r="I319" i="1121"/>
  <c r="K319" i="1121"/>
  <c r="I320" i="1121"/>
  <c r="K320" i="1121"/>
  <c r="I321" i="1121"/>
  <c r="K321" i="1121"/>
  <c r="I322" i="1121"/>
  <c r="K322" i="1121"/>
  <c r="I323" i="1121"/>
  <c r="K323" i="1121"/>
  <c r="I324" i="1121"/>
  <c r="K324" i="1121"/>
  <c r="I325" i="1121"/>
  <c r="K325" i="1121"/>
  <c r="K335" i="1121"/>
  <c r="I338" i="1121"/>
  <c r="K338" i="1121"/>
  <c r="I340" i="1121"/>
  <c r="K340" i="1121"/>
  <c r="I341" i="1121"/>
  <c r="K341" i="1121"/>
  <c r="I343" i="1121"/>
  <c r="K343" i="1121"/>
  <c r="K345" i="1121"/>
  <c r="K346" i="1121"/>
  <c r="R278" i="1121"/>
  <c r="N279" i="1121"/>
  <c r="N280" i="1121"/>
  <c r="N281" i="1121"/>
  <c r="N282" i="1121"/>
  <c r="N283" i="1121"/>
  <c r="N284" i="1121"/>
  <c r="N285" i="1121"/>
  <c r="N286" i="1121"/>
  <c r="N287" i="1121"/>
  <c r="N288" i="1121"/>
  <c r="N289" i="1121"/>
  <c r="N290" i="1121"/>
  <c r="N291" i="1121"/>
  <c r="N292" i="1121"/>
  <c r="N293" i="1121"/>
  <c r="N294" i="1121"/>
  <c r="N295" i="1121"/>
  <c r="N296" i="1121"/>
  <c r="N297" i="1121"/>
  <c r="N298" i="1121"/>
  <c r="N299" i="1121"/>
  <c r="N300" i="1121"/>
  <c r="N301" i="1121"/>
  <c r="N302" i="1121"/>
  <c r="N303" i="1121"/>
  <c r="N304" i="1121"/>
  <c r="N305" i="1121"/>
  <c r="N306" i="1121"/>
  <c r="N307" i="1121"/>
  <c r="N308" i="1121"/>
  <c r="N309" i="1121"/>
  <c r="N310" i="1121"/>
  <c r="N311" i="1121"/>
  <c r="N312" i="1121"/>
  <c r="N313" i="1121"/>
  <c r="N314" i="1121"/>
  <c r="N315" i="1121"/>
  <c r="N316" i="1121"/>
  <c r="N317" i="1121"/>
  <c r="N318" i="1121"/>
  <c r="N319" i="1121"/>
  <c r="N320" i="1121"/>
  <c r="N321" i="1121"/>
  <c r="N322" i="1121"/>
  <c r="N323" i="1121"/>
  <c r="N324" i="1121"/>
  <c r="N325" i="1121"/>
  <c r="L335" i="1121"/>
  <c r="N335" i="1121"/>
  <c r="I339" i="1121"/>
  <c r="L345" i="1121"/>
  <c r="L346" i="1121"/>
  <c r="I350" i="1121"/>
  <c r="K350" i="1121"/>
  <c r="I360" i="1121"/>
  <c r="K360" i="1121"/>
  <c r="E361" i="1121"/>
  <c r="I361" i="1121"/>
  <c r="K361" i="1121"/>
  <c r="I362" i="1121"/>
  <c r="K362" i="1121"/>
  <c r="I363" i="1121"/>
  <c r="K363" i="1121"/>
  <c r="I364" i="1121"/>
  <c r="K364" i="1121"/>
  <c r="I365" i="1121"/>
  <c r="K365" i="1121"/>
  <c r="E366" i="1121"/>
  <c r="I366" i="1121"/>
  <c r="K366" i="1121"/>
  <c r="I367" i="1121"/>
  <c r="K367" i="1121"/>
  <c r="I368" i="1121"/>
  <c r="K368" i="1121"/>
  <c r="I369" i="1121"/>
  <c r="K369" i="1121"/>
  <c r="I370" i="1121"/>
  <c r="K370" i="1121"/>
  <c r="I371" i="1121"/>
  <c r="K371" i="1121"/>
  <c r="I372" i="1121"/>
  <c r="K372" i="1121"/>
  <c r="I373" i="1121"/>
  <c r="K373" i="1121"/>
  <c r="I374" i="1121"/>
  <c r="K374" i="1121"/>
  <c r="I375" i="1121"/>
  <c r="K375" i="1121"/>
  <c r="I376" i="1121"/>
  <c r="K376" i="1121"/>
  <c r="I377" i="1121"/>
  <c r="K377" i="1121"/>
  <c r="I378" i="1121"/>
  <c r="K378" i="1121"/>
  <c r="I379" i="1121"/>
  <c r="K379" i="1121"/>
  <c r="I380" i="1121"/>
  <c r="I381" i="1121"/>
  <c r="I382" i="1121"/>
  <c r="K382" i="1121"/>
  <c r="I385" i="1121"/>
  <c r="K385" i="1121"/>
  <c r="I386" i="1121"/>
  <c r="K386" i="1121"/>
  <c r="I387" i="1121"/>
  <c r="K387" i="1121"/>
  <c r="I388" i="1121"/>
  <c r="K388" i="1121"/>
  <c r="E399" i="1121"/>
  <c r="H399" i="1121"/>
  <c r="K399" i="1121"/>
  <c r="L399" i="1121"/>
  <c r="I404" i="1121"/>
  <c r="K404" i="1121"/>
  <c r="I405" i="1121"/>
  <c r="K405" i="1121"/>
  <c r="I406" i="1121"/>
  <c r="K406" i="1121"/>
  <c r="I407" i="1121"/>
  <c r="K407" i="1121"/>
  <c r="H411" i="1121"/>
  <c r="Q54" i="1120"/>
  <c r="Q53" i="1120"/>
  <c r="M52" i="1120"/>
  <c r="N52" i="1120"/>
  <c r="O52" i="1120"/>
  <c r="P52" i="1120"/>
  <c r="Q52" i="1120"/>
  <c r="P51" i="1120"/>
  <c r="Q51" i="1120"/>
  <c r="Q50" i="1120"/>
  <c r="O49" i="1120"/>
  <c r="P49" i="1120"/>
  <c r="Q49" i="1120"/>
  <c r="Q48" i="1120"/>
  <c r="Q47" i="1120"/>
  <c r="N46" i="1120"/>
  <c r="O46" i="1120"/>
  <c r="P46" i="1120"/>
  <c r="Q46" i="1120"/>
  <c r="Q45" i="1120"/>
  <c r="Q44" i="1120"/>
  <c r="O43" i="1120"/>
  <c r="Q43" i="1120"/>
  <c r="Q42" i="1120"/>
  <c r="D42" i="1120"/>
  <c r="E42" i="1120"/>
  <c r="F42" i="1120"/>
  <c r="G42" i="1120"/>
  <c r="Q41" i="1120"/>
  <c r="F41" i="1120"/>
  <c r="E41" i="1120"/>
  <c r="D41" i="1120"/>
  <c r="O40" i="1120"/>
  <c r="Q40" i="1120"/>
  <c r="G40" i="1120"/>
  <c r="Q39" i="1120"/>
  <c r="D39" i="1120"/>
  <c r="E39" i="1120"/>
  <c r="F39" i="1120"/>
  <c r="G39" i="1120"/>
  <c r="Q38" i="1120"/>
  <c r="D38" i="1120"/>
  <c r="E38" i="1120"/>
  <c r="F38" i="1120"/>
  <c r="G38" i="1120"/>
  <c r="N37" i="1120"/>
  <c r="O37" i="1120"/>
  <c r="Q37" i="1120"/>
  <c r="G37" i="1120"/>
  <c r="Q36" i="1120"/>
  <c r="D36" i="1120"/>
  <c r="E36" i="1120"/>
  <c r="F36" i="1120"/>
  <c r="G36" i="1120"/>
  <c r="Q35" i="1120"/>
  <c r="D35" i="1120"/>
  <c r="E35" i="1120"/>
  <c r="F35" i="1120"/>
  <c r="G35" i="1120"/>
  <c r="O34" i="1120"/>
  <c r="Q34" i="1120"/>
  <c r="G34" i="1120"/>
  <c r="O33" i="1120"/>
  <c r="Q33" i="1120"/>
  <c r="D33" i="1120"/>
  <c r="E33" i="1120"/>
  <c r="F33" i="1120"/>
  <c r="G33" i="1120"/>
  <c r="O32" i="1120"/>
  <c r="Q32" i="1120"/>
  <c r="D32" i="1120"/>
  <c r="E32" i="1120"/>
  <c r="F32" i="1120"/>
  <c r="G32" i="1120"/>
  <c r="M31" i="1120"/>
  <c r="N31" i="1120"/>
  <c r="O31" i="1120"/>
  <c r="P31" i="1120"/>
  <c r="Q31" i="1120"/>
  <c r="G31" i="1120"/>
  <c r="M30" i="1120"/>
  <c r="N30" i="1120"/>
  <c r="O30" i="1120"/>
  <c r="Q30" i="1120"/>
  <c r="E30" i="1120"/>
  <c r="F30" i="1120"/>
  <c r="G30" i="1120"/>
  <c r="N29" i="1120"/>
  <c r="O29" i="1120"/>
  <c r="Q29" i="1120"/>
  <c r="D29" i="1120"/>
  <c r="E29" i="1120"/>
  <c r="F29" i="1120"/>
  <c r="G29" i="1120"/>
  <c r="M22" i="1120"/>
  <c r="M28" i="1120"/>
  <c r="N22" i="1120"/>
  <c r="N28" i="1120"/>
  <c r="O22" i="1120"/>
  <c r="O28" i="1120"/>
  <c r="P22" i="1120"/>
  <c r="P28" i="1120"/>
  <c r="Q28" i="1120"/>
  <c r="G28" i="1120"/>
  <c r="Q27" i="1120"/>
  <c r="D27" i="1120"/>
  <c r="E27" i="1120"/>
  <c r="F27" i="1120"/>
  <c r="G27" i="1120"/>
  <c r="Q26" i="1120"/>
  <c r="D26" i="1120"/>
  <c r="E26" i="1120"/>
  <c r="F26" i="1120"/>
  <c r="G26" i="1120"/>
  <c r="M19" i="1120"/>
  <c r="M25" i="1120"/>
  <c r="N19" i="1120"/>
  <c r="N25" i="1120"/>
  <c r="O19" i="1120"/>
  <c r="O25" i="1120"/>
  <c r="P19" i="1120"/>
  <c r="P25" i="1120"/>
  <c r="Q25" i="1120"/>
  <c r="G25" i="1120"/>
  <c r="Q24" i="1120"/>
  <c r="D24" i="1120"/>
  <c r="E24" i="1120"/>
  <c r="F24" i="1120"/>
  <c r="G24" i="1120"/>
  <c r="Q23" i="1120"/>
  <c r="D23" i="1120"/>
  <c r="E23" i="1120"/>
  <c r="F23" i="1120"/>
  <c r="G23" i="1120"/>
  <c r="Q22" i="1120"/>
  <c r="G22" i="1120"/>
  <c r="M21" i="1120"/>
  <c r="N12" i="1120"/>
  <c r="N21" i="1120"/>
  <c r="O21" i="1120"/>
  <c r="P12" i="1120"/>
  <c r="P21" i="1120"/>
  <c r="Q21" i="1120"/>
  <c r="D21" i="1120"/>
  <c r="E21" i="1120"/>
  <c r="F21" i="1120"/>
  <c r="G21" i="1120"/>
  <c r="N11" i="1120"/>
  <c r="N20" i="1120"/>
  <c r="O20" i="1120"/>
  <c r="P11" i="1120"/>
  <c r="P20" i="1120"/>
  <c r="Q20" i="1120"/>
  <c r="D20" i="1120"/>
  <c r="E20" i="1120"/>
  <c r="F20" i="1120"/>
  <c r="G20" i="1120"/>
  <c r="Q19" i="1120"/>
  <c r="G19" i="1120"/>
  <c r="Q18" i="1120"/>
  <c r="D18" i="1120"/>
  <c r="E18" i="1120"/>
  <c r="F18" i="1120"/>
  <c r="G18" i="1120"/>
  <c r="Q17" i="1120"/>
  <c r="D17" i="1120"/>
  <c r="E17" i="1120"/>
  <c r="F17" i="1120"/>
  <c r="G17" i="1120"/>
  <c r="M16" i="1120"/>
  <c r="N16" i="1120"/>
  <c r="O16" i="1120"/>
  <c r="P16" i="1120"/>
  <c r="Q16" i="1120"/>
  <c r="G16" i="1120"/>
  <c r="Q15" i="1120"/>
  <c r="D15" i="1120"/>
  <c r="E15" i="1120"/>
  <c r="G15" i="1120"/>
  <c r="Q14" i="1120"/>
  <c r="D14" i="1120"/>
  <c r="E14" i="1120"/>
  <c r="G14" i="1120"/>
  <c r="M13" i="1120"/>
  <c r="N13" i="1120"/>
  <c r="O13" i="1120"/>
  <c r="P13" i="1120"/>
  <c r="Q13" i="1120"/>
  <c r="G13" i="1120"/>
  <c r="Q12" i="1120"/>
  <c r="D12" i="1120"/>
  <c r="E12" i="1120"/>
  <c r="F12" i="1120"/>
  <c r="G12" i="1120"/>
  <c r="M11" i="1120"/>
  <c r="Q11" i="1120"/>
  <c r="D11" i="1120"/>
  <c r="E11" i="1120"/>
  <c r="F11" i="1120"/>
  <c r="G11" i="1120"/>
  <c r="Q10" i="1120"/>
  <c r="G10" i="1120"/>
  <c r="S386" i="316"/>
  <c r="S385" i="316"/>
  <c r="S383" i="316"/>
  <c r="S384" i="316"/>
  <c r="S382" i="316"/>
  <c r="F278" i="316"/>
  <c r="J278" i="316"/>
  <c r="E157" i="316"/>
  <c r="G144" i="316"/>
  <c r="F200" i="316"/>
  <c r="J200" i="316"/>
  <c r="E257" i="316"/>
  <c r="I257" i="316"/>
  <c r="G149" i="316"/>
  <c r="J291" i="316"/>
  <c r="E281" i="316"/>
  <c r="C281" i="316"/>
  <c r="D260" i="316"/>
  <c r="B260" i="316"/>
  <c r="J242" i="316"/>
  <c r="E203" i="316"/>
  <c r="C203" i="316"/>
  <c r="D160" i="316"/>
  <c r="B160" i="316"/>
  <c r="K151" i="316"/>
  <c r="E151" i="316"/>
  <c r="G281" i="316"/>
  <c r="H149" i="316"/>
  <c r="K148" i="316"/>
  <c r="H148" i="316"/>
  <c r="G148" i="316"/>
  <c r="K147" i="316"/>
  <c r="F260" i="316"/>
  <c r="H147" i="316"/>
  <c r="K146" i="316"/>
  <c r="G245" i="316"/>
  <c r="H245" i="316"/>
  <c r="H146" i="316"/>
  <c r="G146" i="316"/>
  <c r="K145" i="316"/>
  <c r="G203" i="316"/>
  <c r="H145" i="316"/>
  <c r="K144" i="316"/>
  <c r="F160" i="316"/>
  <c r="H144" i="316"/>
  <c r="H151" i="316"/>
  <c r="G145" i="316"/>
  <c r="I157" i="316"/>
  <c r="G147" i="316"/>
  <c r="G151" i="31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Financiero</author>
  </authors>
  <commentList>
    <comment ref="M308" authorId="0" shapeId="0" xr:uid="{00000000-0006-0000-0000-000001000000}">
      <text>
        <r>
          <rPr>
            <b/>
            <sz val="9"/>
            <color indexed="81"/>
            <rFont val="Tahoma"/>
            <family val="2"/>
          </rPr>
          <t>Financiero:</t>
        </r>
        <r>
          <rPr>
            <sz val="9"/>
            <color indexed="81"/>
            <rFont val="Tahoma"/>
            <family val="2"/>
          </rPr>
          <t xml:space="preserve">
Valor del fondeo 5.655.984.726</t>
        </r>
      </text>
    </comment>
  </commentList>
</comments>
</file>

<file path=xl/sharedStrings.xml><?xml version="1.0" encoding="utf-8"?>
<sst xmlns="http://schemas.openxmlformats.org/spreadsheetml/2006/main" count="3533" uniqueCount="1442">
  <si>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</si>
  <si>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</si>
  <si>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</si>
  <si>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</si>
  <si>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</si>
  <si>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</si>
  <si>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</si>
  <si>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</si>
  <si>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</si>
  <si>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</si>
  <si>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</si>
  <si>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</si>
  <si>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</si>
  <si>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</si>
  <si>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</si>
  <si>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</si>
  <si>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</si>
  <si>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</si>
  <si>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</si>
  <si>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</si>
  <si>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</si>
  <si>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</si>
  <si>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</si>
  <si>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</si>
  <si>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</si>
  <si>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</si>
  <si>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</si>
  <si>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</si>
  <si>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</si>
  <si>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</si>
  <si>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</si>
  <si>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</si>
  <si>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</si>
  <si>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</si>
  <si>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</si>
  <si>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</si>
  <si>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</si>
  <si>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</si>
  <si>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</si>
  <si>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</si>
  <si>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</si>
  <si>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</si>
  <si>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</si>
  <si>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</si>
  <si>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</si>
  <si>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</si>
  <si>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</si>
  <si>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</si>
  <si>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</si>
  <si>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</si>
  <si>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</si>
  <si>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</si>
  <si>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</si>
  <si>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</si>
  <si>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</si>
  <si>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</si>
  <si>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</si>
  <si>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</si>
  <si>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</si>
  <si>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</si>
  <si>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</si>
  <si>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</si>
  <si>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</si>
  <si>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</si>
  <si>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</si>
  <si>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</si>
  <si>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</si>
  <si>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</si>
  <si>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</si>
  <si>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</si>
  <si>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</si>
  <si>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</si>
  <si>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</si>
  <si>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</si>
  <si>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</si>
  <si>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</si>
  <si>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</si>
  <si>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</si>
  <si>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</si>
  <si>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</si>
  <si>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</si>
  <si>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</si>
  <si>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</si>
  <si>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</si>
  <si>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</si>
  <si>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</si>
  <si>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</si>
  <si>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</si>
  <si>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</si>
  <si>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</si>
  <si>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</si>
  <si>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</si>
  <si>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</si>
  <si>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</si>
  <si>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</si>
  <si>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</si>
  <si>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</si>
  <si>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</si>
  <si>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</si>
  <si>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</si>
  <si>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</si>
  <si>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</si>
  <si>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</si>
  <si>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</si>
  <si>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</si>
  <si>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</si>
  <si>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</si>
  <si>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</si>
  <si>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</si>
  <si>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</si>
  <si>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</si>
  <si>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</si>
  <si>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</si>
  <si>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</si>
  <si>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</si>
  <si>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</si>
  <si>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</si>
  <si>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</si>
  <si>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</si>
  <si>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</si>
  <si>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</si>
  <si>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</si>
  <si>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</si>
  <si>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</si>
  <si>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</si>
  <si>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</si>
  <si>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</si>
  <si>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</si>
  <si>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</si>
  <si>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</si>
  <si>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</si>
  <si>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</si>
  <si>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</si>
  <si>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</si>
  <si>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</si>
  <si>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</si>
  <si>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</si>
  <si>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</si>
  <si>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</si>
  <si>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</si>
  <si>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</si>
  <si>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</si>
  <si>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</si>
  <si>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</si>
  <si>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</si>
  <si>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</si>
  <si>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</si>
  <si>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</si>
  <si>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</si>
  <si>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</si>
  <si>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</si>
  <si>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</si>
  <si>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</si>
  <si>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</si>
  <si>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</si>
  <si>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</si>
  <si>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</si>
  <si>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</si>
  <si>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</si>
  <si>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</si>
  <si>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</si>
  <si>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</si>
  <si>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</si>
  <si>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</si>
  <si>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</si>
  <si>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</si>
  <si>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</si>
  <si>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</si>
  <si>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</si>
  <si>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</si>
  <si>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</si>
  <si>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</si>
  <si>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</si>
  <si>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</si>
  <si>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</si>
  <si>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</si>
  <si>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</si>
  <si>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</si>
  <si>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</si>
  <si>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</si>
  <si>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</si>
  <si>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</si>
  <si>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</si>
  <si>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</si>
  <si>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</si>
  <si>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</si>
  <si>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</si>
  <si>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</si>
  <si>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</si>
  <si>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</si>
  <si>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</si>
  <si>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</si>
  <si>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</si>
  <si>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</si>
  <si>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</si>
  <si>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</si>
  <si>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</si>
  <si>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</si>
  <si>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</si>
  <si>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</si>
  <si>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</si>
  <si>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</si>
  <si>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</si>
  <si>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</si>
  <si>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</si>
  <si>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</si>
  <si>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</si>
  <si>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</si>
  <si>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</si>
  <si>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</si>
  <si>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</si>
  <si>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</si>
  <si>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</si>
  <si>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</si>
  <si>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</si>
  <si>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</si>
  <si>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</si>
  <si>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</si>
  <si>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</si>
  <si>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</si>
  <si>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</si>
  <si>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</si>
  <si>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</si>
  <si>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</si>
  <si>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</si>
  <si>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</si>
  <si>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</si>
  <si>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</si>
  <si>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</si>
  <si>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</si>
  <si>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</si>
  <si>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</si>
  <si>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</si>
  <si>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</si>
  <si>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</si>
  <si>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</si>
  <si>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</si>
  <si>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</si>
  <si>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</si>
  <si>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</si>
  <si>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</si>
  <si>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</si>
  <si>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</si>
  <si>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</si>
  <si>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</si>
  <si>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</si>
  <si>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</si>
  <si>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</si>
  <si>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</si>
  <si>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</si>
  <si>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</si>
  <si>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</si>
  <si>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</si>
  <si>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</si>
  <si>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</si>
  <si>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</si>
  <si>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</si>
  <si>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</si>
  <si>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</si>
  <si>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</si>
  <si>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</si>
  <si>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</si>
  <si>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</si>
  <si>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</si>
  <si>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</si>
  <si>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</si>
  <si>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</si>
  <si>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</si>
  <si>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</si>
  <si>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</si>
  <si>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</si>
  <si>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</si>
  <si>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</si>
  <si>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</si>
  <si>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</si>
  <si>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</si>
  <si>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</si>
  <si>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</si>
  <si>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</si>
  <si>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</si>
  <si>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</si>
  <si>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</si>
  <si>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</si>
  <si>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</si>
  <si>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</si>
  <si>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</si>
  <si>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</si>
  <si>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</si>
  <si>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</si>
  <si>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</si>
  <si>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</si>
  <si>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</si>
  <si>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</si>
  <si>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</si>
  <si>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</si>
  <si>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</si>
  <si>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</si>
  <si>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</si>
  <si>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</si>
  <si>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</si>
  <si>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</si>
  <si>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</si>
  <si>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</si>
  <si>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</si>
  <si>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</si>
  <si>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</si>
  <si>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</si>
  <si>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</si>
  <si>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</si>
  <si>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</si>
  <si>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</si>
  <si>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</si>
  <si>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</si>
  <si>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</si>
  <si>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</si>
  <si>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</si>
  <si>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</si>
  <si>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</si>
  <si>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</si>
  <si>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</si>
  <si>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</si>
  <si>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</si>
  <si>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</si>
  <si>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</si>
  <si>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</si>
  <si>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</si>
  <si>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</si>
  <si>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</si>
  <si>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</si>
  <si>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</si>
  <si>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</si>
  <si>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</si>
  <si>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</si>
  <si>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</si>
  <si>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</si>
  <si>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</si>
  <si>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</si>
  <si>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</si>
  <si>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</si>
  <si>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</si>
  <si>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</si>
  <si>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</si>
  <si>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</si>
  <si>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</si>
  <si>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</si>
  <si>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</si>
  <si>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</si>
  <si>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</si>
  <si>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</si>
  <si>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</si>
  <si>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</si>
  <si>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</si>
  <si>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</si>
  <si>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</si>
  <si>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</si>
  <si>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</si>
  <si>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</si>
  <si>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</si>
  <si>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</si>
  <si>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</si>
  <si>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</si>
  <si>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</si>
  <si>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</si>
  <si>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</si>
  <si>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</si>
  <si>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</si>
  <si>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</si>
  <si>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</si>
  <si>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</si>
  <si>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</si>
  <si>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</si>
  <si>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</si>
  <si>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</si>
  <si>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</si>
  <si>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</si>
  <si>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</si>
  <si>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</si>
  <si>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</si>
  <si>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</si>
  <si>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</si>
  <si>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</si>
  <si>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</si>
  <si>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</si>
  <si>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</si>
  <si>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</si>
  <si>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</si>
  <si>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</si>
  <si>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</si>
  <si>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</si>
  <si>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</si>
  <si>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</si>
  <si>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</si>
  <si>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</si>
  <si>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</si>
  <si>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</si>
  <si>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</si>
  <si>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</si>
  <si>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</si>
  <si>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</si>
  <si>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</si>
  <si>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</si>
  <si>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</si>
  <si>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</si>
  <si>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</si>
  <si>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</si>
  <si>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</si>
  <si>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</si>
  <si>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</si>
  <si>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</si>
  <si>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</si>
  <si>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</si>
  <si>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</si>
  <si>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</si>
  <si>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</si>
  <si>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</si>
  <si>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</si>
  <si>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</si>
  <si>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</si>
  <si>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</si>
  <si>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</si>
  <si>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</si>
  <si>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</si>
  <si>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</si>
  <si>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</si>
  <si>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</si>
  <si>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</si>
  <si>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</si>
  <si>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</si>
  <si>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</si>
  <si>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</si>
  <si>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</si>
  <si>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</si>
  <si>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</si>
  <si>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</si>
  <si>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</si>
  <si>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</si>
  <si>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</si>
  <si>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</si>
  <si>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</si>
  <si>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</si>
  <si>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</si>
  <si>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</si>
  <si>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</si>
  <si>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</si>
  <si>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</si>
  <si>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</si>
  <si>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</si>
  <si>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</si>
  <si>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</si>
  <si>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</si>
  <si>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</si>
  <si>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</si>
  <si>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</si>
  <si>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</si>
  <si>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</si>
  <si>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</si>
  <si>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</si>
  <si>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</si>
  <si>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</si>
  <si>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</si>
  <si>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</si>
  <si>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</si>
  <si>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</si>
  <si>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</si>
  <si>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</si>
  <si>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</si>
  <si>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</si>
  <si>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</si>
  <si>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</si>
  <si>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</si>
  <si>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</si>
  <si>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</si>
  <si>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</si>
  <si>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</si>
  <si>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</si>
  <si>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</si>
  <si>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</si>
  <si>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</si>
  <si>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</si>
  <si>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</si>
  <si>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</si>
  <si>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</si>
  <si>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</si>
  <si>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</si>
  <si>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</si>
  <si>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</si>
  <si>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</si>
  <si>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</si>
  <si>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</si>
  <si>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</si>
  <si>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</si>
  <si>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</si>
  <si>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</si>
  <si>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</si>
  <si>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</si>
  <si>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</si>
  <si>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</si>
  <si>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</si>
  <si>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TEMAS DE CONTROL EN EL PERIODO PUENTES</t>
  </si>
  <si>
    <t>FOTO 3</t>
  </si>
  <si>
    <t>FOTO 4</t>
  </si>
  <si>
    <t>FOTO 5</t>
  </si>
  <si>
    <t>FOTO 6</t>
  </si>
  <si>
    <t>PK 9+200</t>
  </si>
  <si>
    <t>PK 17+300</t>
  </si>
  <si>
    <t>PK 18+800</t>
  </si>
  <si>
    <t>PK 24+150</t>
  </si>
  <si>
    <t>UF-1.0</t>
  </si>
  <si>
    <t>UF-2.1</t>
  </si>
  <si>
    <t>UF-3.0</t>
  </si>
  <si>
    <t>31  ENERO DE 2020</t>
  </si>
  <si>
    <t>6'0%</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</si>
  <si>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</si>
  <si>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</si>
  <si>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</si>
  <si>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</si>
  <si>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</si>
  <si>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</si>
  <si>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</si>
  <si>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</si>
  <si>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18+300</t>
  </si>
  <si>
    <t>Se encuentran estacionadas 2 grúas, una ambulancia y un carro de inspección a fin de prestar los servicios de emergencia, cuando los usuarios o las condiciones  los requieran.</t>
  </si>
  <si>
    <t>PK 0+060</t>
  </si>
  <si>
    <t>PK 0+130</t>
  </si>
  <si>
    <t>Puente PK 1+440 UF 1-  Finalizan acabados en defensas tipo New Jerseys.</t>
  </si>
  <si>
    <t>Puente PK 0+930 UF 1. Acabados de defensas tipo New Jersey, ambos costados.</t>
  </si>
  <si>
    <t>,</t>
  </si>
  <si>
    <t>PK 5+720</t>
  </si>
  <si>
    <t>PK 18+000</t>
  </si>
  <si>
    <t>Puente PK 0+930 UF 1. Vista panorámica Puente construido.</t>
  </si>
  <si>
    <t>Puente PK 1+440 UF 1-  Vista panorámica Puente construido.</t>
  </si>
  <si>
    <t>ACTIVIDADES CRÍTICAS SEGÚN ANEXO #1 DE MAR 1 POR LA CUARENTENA DEL COVID-19</t>
  </si>
  <si>
    <t xml:space="preserve">PK 15+300 </t>
  </si>
  <si>
    <t>PK 14+900</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</si>
  <si>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</si>
  <si>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</si>
  <si>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</si>
  <si>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</si>
  <si>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</si>
  <si>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</si>
  <si>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</si>
  <si>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</si>
  <si>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</si>
  <si>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</si>
  <si>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</si>
  <si>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</si>
  <si>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SEGURIDAD VIAL</t>
  </si>
  <si>
    <t>TRABAJOS FINALIZADOS EL 29 DE MAYO DEL 2020</t>
  </si>
  <si>
    <t>Puente PK 0+160 UF 1- Defensa tipo New Jersey terminadas.</t>
  </si>
  <si>
    <t>REUNIONES/ACTIVIDADES</t>
  </si>
  <si>
    <t>PK 17+800</t>
  </si>
  <si>
    <t>Excavación / Rellenos de terraplén / Drenajes - CD</t>
  </si>
  <si>
    <t>PK 12+850</t>
  </si>
  <si>
    <t>PK 4+500</t>
  </si>
  <si>
    <t>PK 8+400</t>
  </si>
  <si>
    <t>Perfilado de talud (fallado el pasado 22 de enero) - CD</t>
  </si>
  <si>
    <t>PK 10+200</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</si>
  <si>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</si>
  <si>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</si>
  <si>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</si>
  <si>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</si>
  <si>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</si>
  <si>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</si>
  <si>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</si>
  <si>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</si>
  <si>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</si>
  <si>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</si>
  <si>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</si>
  <si>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</si>
  <si>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</si>
  <si>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</si>
  <si>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</si>
  <si>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</si>
  <si>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</si>
  <si>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</si>
  <si>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</si>
  <si>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</si>
  <si>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</si>
  <si>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</si>
  <si>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</si>
  <si>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</si>
  <si>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</si>
  <si>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</si>
  <si>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</si>
  <si>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</si>
  <si>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</si>
  <si>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</si>
  <si>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</si>
  <si>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</si>
  <si>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</si>
  <si>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</si>
  <si>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</si>
  <si>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</si>
  <si>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</si>
  <si>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</si>
  <si>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</si>
  <si>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</si>
  <si>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</si>
  <si>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</si>
  <si>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</si>
  <si>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</si>
  <si>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</si>
  <si>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</si>
  <si>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</si>
  <si>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</si>
  <si>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</si>
  <si>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</si>
  <si>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</si>
  <si>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</si>
  <si>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</si>
  <si>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</si>
  <si>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</si>
  <si>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</si>
  <si>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</si>
  <si>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</si>
  <si>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</si>
  <si>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</si>
  <si>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</si>
  <si>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</si>
  <si>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</si>
  <si>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</si>
  <si>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</si>
  <si>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</si>
  <si>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</si>
  <si>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</si>
  <si>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</si>
  <si>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</si>
  <si>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</si>
  <si>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</si>
  <si>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</si>
  <si>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</si>
  <si>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</si>
  <si>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</si>
  <si>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</si>
  <si>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</si>
  <si>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</si>
  <si>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</si>
  <si>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</si>
  <si>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</si>
  <si>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</si>
  <si>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</si>
  <si>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</si>
  <si>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</si>
  <si>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</si>
  <si>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</si>
  <si>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</si>
  <si>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</si>
  <si>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</si>
  <si>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</si>
  <si>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</si>
  <si>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</si>
  <si>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</si>
  <si>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</si>
  <si>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</si>
  <si>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</si>
  <si>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</si>
  <si>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</si>
  <si>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</si>
  <si>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</si>
  <si>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</si>
  <si>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</si>
  <si>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</si>
  <si>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</si>
  <si>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</si>
  <si>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</si>
  <si>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</si>
  <si>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</si>
  <si>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</si>
  <si>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</si>
  <si>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</si>
  <si>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</si>
  <si>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</si>
  <si>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</si>
  <si>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</si>
  <si>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</si>
  <si>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</si>
  <si>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</si>
  <si>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</si>
  <si>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</si>
  <si>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</si>
  <si>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</si>
  <si>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</si>
  <si>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</si>
  <si>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</si>
  <si>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</si>
  <si>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</si>
  <si>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</si>
  <si>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</si>
  <si>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</si>
  <si>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</si>
  <si>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</si>
  <si>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</si>
  <si>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</si>
  <si>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</si>
  <si>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</si>
  <si>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</si>
  <si>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</si>
  <si>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</si>
  <si>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</si>
  <si>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</si>
  <si>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</si>
  <si>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</si>
  <si>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</si>
  <si>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</si>
  <si>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</si>
  <si>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</si>
  <si>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</si>
  <si>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</si>
  <si>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</si>
  <si>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</si>
  <si>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</si>
  <si>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</si>
  <si>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</si>
  <si>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</si>
  <si>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</si>
  <si>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</si>
  <si>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</si>
  <si>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</si>
  <si>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ESPERA RESPUESTA DEL ESPECIALISTA  DE LA INTERVENTORÍA</t>
  </si>
  <si>
    <t>Ampliación Puente PK18+700 UF2.1 La Muñóz II. Instalación de pintura epóxica baranda vehicular. Finalizado.</t>
  </si>
  <si>
    <t>PK 16+900</t>
  </si>
  <si>
    <t>PK 31+270 CD</t>
  </si>
  <si>
    <t>PR 6+700</t>
  </si>
  <si>
    <t>Puente el Paso sobre el Rio Cauca (o puente amarillo)</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</si>
  <si>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</si>
  <si>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t>ODT # 063 + Estructura granular + Capa asfáltica + Demarcación horizontal - CD</t>
  </si>
  <si>
    <t>PK 18+400</t>
  </si>
  <si>
    <t xml:space="preserve">RAP (Recycling Asphalt Pavement) </t>
  </si>
  <si>
    <t>Drenajes + Paisajismo - Sitio Piedras Verdes</t>
  </si>
  <si>
    <t>PK 21+900</t>
  </si>
  <si>
    <t>FECHA  APROBACIÓN</t>
  </si>
  <si>
    <t>Descripción</t>
  </si>
  <si>
    <t>Ficha Social No Objetada</t>
  </si>
  <si>
    <t>Ficha Social Objetada</t>
  </si>
  <si>
    <t>No Aplica Compensación</t>
  </si>
  <si>
    <t>PK 8+080</t>
  </si>
  <si>
    <t>Mejoramiento - CI</t>
  </si>
  <si>
    <t>PK 3+400</t>
  </si>
  <si>
    <t>Lleno estructural, fallado - Nueva rehabilitación - Monitoreo, CI</t>
  </si>
  <si>
    <t>PK 13+200</t>
  </si>
  <si>
    <t>PK 16+300 CD</t>
  </si>
  <si>
    <t>ESTACIÓN O PLAYA DE PEAJES - ESTRUCTURA METALICA DE CUBIERTA</t>
  </si>
  <si>
    <t>Mejoramiento de calzada existente - CD</t>
  </si>
  <si>
    <t xml:space="preserve">PK 5+800 </t>
  </si>
  <si>
    <t>Muro # 072 - HA, Seguridad vial - CI</t>
  </si>
  <si>
    <t>Variante Sopetrán</t>
  </si>
  <si>
    <t>PK 25+900</t>
  </si>
  <si>
    <t>Box culvert # 067 + Cortes / Llenos / Curado de granulares / Mezcla asfáltica -  CD</t>
  </si>
  <si>
    <t xml:space="preserve">PK 0+850 </t>
  </si>
  <si>
    <t>PK 21+300</t>
  </si>
  <si>
    <t>Traslado de Redes Eléctricas; Alumbrado Público y de Telecomunicaciones UF1 y UF3.</t>
  </si>
  <si>
    <t>Traslado de Redes Húmedas UF1 y UF3</t>
  </si>
  <si>
    <t>Puente PK 5+240 UF 1.  Vista panorámica desde PK menores hacia mayores, acabados finales New Jersey..</t>
  </si>
  <si>
    <t>Puente PK 5+240 UF 1. Acabados defensas tipo New Jersey cara externa e interna, costado izquierdo.</t>
  </si>
  <si>
    <t>PK 31+260/680 CI (nuevo trazado)</t>
  </si>
  <si>
    <t>Aporte 2019</t>
  </si>
  <si>
    <t>Aporte 2018</t>
  </si>
  <si>
    <t>Certificacion</t>
  </si>
  <si>
    <t>Aporte adicional</t>
  </si>
  <si>
    <t>.</t>
  </si>
  <si>
    <t>Ambiental Int</t>
  </si>
  <si>
    <t>C303700071-8477-2310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</si>
  <si>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</si>
  <si>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</si>
  <si>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</si>
  <si>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</si>
  <si>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</si>
  <si>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</si>
  <si>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</si>
  <si>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</si>
  <si>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</si>
  <si>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</si>
  <si>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</si>
  <si>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</si>
  <si>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</si>
  <si>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</si>
  <si>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</si>
  <si>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</si>
  <si>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</si>
  <si>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</si>
  <si>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</si>
  <si>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</si>
  <si>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</si>
  <si>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</si>
  <si>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</si>
  <si>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</si>
  <si>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</si>
  <si>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</si>
  <si>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</si>
  <si>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</si>
  <si>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</si>
  <si>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</si>
  <si>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</si>
  <si>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</si>
  <si>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</si>
  <si>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</si>
  <si>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</si>
  <si>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</si>
  <si>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</si>
  <si>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</si>
  <si>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</si>
  <si>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</si>
  <si>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</si>
  <si>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</si>
  <si>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</si>
  <si>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</si>
  <si>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</si>
  <si>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</si>
  <si>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</si>
  <si>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</si>
  <si>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 xml:space="preserve">PK 1+800 </t>
  </si>
  <si>
    <t>PK 0+150</t>
  </si>
  <si>
    <t>PK 0+550</t>
  </si>
  <si>
    <t>MEJORAMIENTO DE CALZADA, CI</t>
  </si>
  <si>
    <t>C303700071-8477-2312</t>
  </si>
  <si>
    <t>Cumplió aporte del mes de Octubre 2020</t>
  </si>
  <si>
    <t>Ajuste IPC Aporte de octubre 31 -2020</t>
  </si>
  <si>
    <t>Aporte anual 2020 ajuste IPC</t>
  </si>
  <si>
    <t>60 meses desde la Fecha de Inicio Ajuste IPC</t>
  </si>
  <si>
    <r>
      <rPr>
        <b/>
        <sz val="11"/>
        <rFont val="Arial"/>
        <family val="2"/>
      </rPr>
      <t xml:space="preserve">PUENTE PK23+500 UF2.1. </t>
    </r>
    <r>
      <rPr>
        <sz val="11"/>
        <rFont val="Arial"/>
        <family val="2"/>
      </rPr>
      <t xml:space="preserve">Para este Puente  ya se terminó la etapa de la construcción de la </t>
    </r>
    <r>
      <rPr>
        <u/>
        <sz val="11"/>
        <rFont val="Arial"/>
        <family val="2"/>
      </rPr>
      <t>INFRAESTRUCTURA TERMINADA</t>
    </r>
    <r>
      <rPr>
        <sz val="11"/>
        <rFont val="Arial"/>
        <family val="2"/>
      </rPr>
      <t>: Construcción de los ESTRIBOS 1 y 2. Construcción de las PILAS 1, 2 y 3.
En cuanto a la</t>
    </r>
    <r>
      <rPr>
        <u/>
        <sz val="11"/>
        <rFont val="Arial"/>
        <family val="2"/>
      </rPr>
      <t xml:space="preserve"> SUPERESTRUCTURA TERMINADA</t>
    </r>
    <r>
      <rPr>
        <sz val="1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</si>
  <si>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1, 2.1 y 4</t>
  </si>
  <si>
    <t>Acuerdo de coexistencia proyectos superpuestos Autopistas al Mar 1 - Conexión Valles de Aburra - Rio Cauca, asociado a las modificaciones de las Licencias Ambientales Resoluciones 00606 del 25-05-17 y 00639 del 02-06-17</t>
  </si>
  <si>
    <t>Acuerdo superposición INVIAS 
Modificación UF1y3
• Según concepto técnico ANLA N°03835 del 19-01-19 presentado por el grupo evaluador de la ANLA, señaló que en cumplimiento del requerimiento N1 del acta 34 del 20-04-18, el Concesionario aportó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
Modificación UF2.1 
• • 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</si>
  <si>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 xml:space="preserve">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
</t>
  </si>
  <si>
    <t>PK 10+950</t>
  </si>
  <si>
    <t>PK 17+650</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</si>
  <si>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</si>
  <si>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</si>
  <si>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</si>
  <si>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</si>
  <si>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</si>
  <si>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</si>
  <si>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</si>
  <si>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</si>
  <si>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</si>
  <si>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r>
      <rPr>
        <sz val="11"/>
        <color rgb="FFFF0000"/>
        <rFont val="Arial"/>
        <family val="2"/>
      </rPr>
      <t xml:space="preserve"> Falta instalar juntas de dilatación.</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</si>
  <si>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</si>
  <si>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</si>
  <si>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</si>
  <si>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</si>
  <si>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t>
    </r>
    <r>
      <rPr>
        <sz val="11"/>
        <rFont val="Arial"/>
        <family val="2"/>
      </rPr>
      <t>Vanos 1 , 2 y 3: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t>
    </r>
    <r>
      <rPr>
        <sz val="11"/>
        <rFont val="Arial"/>
        <family val="2"/>
      </rPr>
      <t>Instalación acero de refuerzo y encofrado módulos de New Jersey  ambos costados. y se funden. Se realizan acabados. Falta instalación de juntas de dilatación.</t>
    </r>
    <r>
      <rPr>
        <sz val="11"/>
        <color rgb="FFFF0000"/>
        <rFont val="Arial"/>
        <family val="2"/>
      </rPr>
      <t xml:space="preserve">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</si>
  <si>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t>
    </r>
    <r>
      <rPr>
        <sz val="11"/>
        <rFont val="Arial"/>
        <family val="2"/>
      </rPr>
      <t>Vanos 1 y 2: Instalación de Vigas prefabricadas sobre apoyos de neopreno, construcción de Diafragmas, instalación de pre-losas y acero de refuerzo de las losas y se  funden</t>
    </r>
    <r>
      <rPr>
        <sz val="11"/>
        <color rgb="FFFF0000"/>
        <rFont val="Arial"/>
        <family val="2"/>
      </rPr>
      <t>.</t>
    </r>
    <r>
      <rPr>
        <sz val="11"/>
        <rFont val="Arial"/>
        <family val="2"/>
      </rPr>
      <t xml:space="preserve"> Instalación de plataforma y acero de refuerzo para voladizos ambos costados y se funden</t>
    </r>
    <r>
      <rPr>
        <sz val="11"/>
        <color rgb="FFFF0000"/>
        <rFont val="Arial"/>
        <family val="2"/>
      </rPr>
      <t>.</t>
    </r>
    <r>
      <rPr>
        <sz val="11"/>
        <rFont val="Arial"/>
        <family val="2"/>
      </rPr>
      <t xml:space="preserve"> Instalación acero de refuerzo New Jersey costado izquierdo y derecho y se funden; se realizan acabados. Falta instalación de juntas de dilatación.</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</si>
  <si>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</si>
  <si>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</si>
  <si>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</si>
  <si>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</si>
  <si>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</si>
  <si>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</si>
  <si>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Ampliación Puente 23 La Muñoz II UF2.1</t>
  </si>
  <si>
    <t>Ampliación Puente 24 La Guaracú II UF2.1</t>
  </si>
  <si>
    <t>Ampliación Puente 28 El Sapo UF2.1</t>
  </si>
  <si>
    <t>Ampliación Puente 27 La Guaira UF2.1</t>
  </si>
  <si>
    <t>Ampliación Puente 3 La Cola UF1</t>
  </si>
  <si>
    <t>Ampliación Puente 1  La Negra UF1</t>
  </si>
  <si>
    <t>Ampliación Puente 4  La Nuez UF1</t>
  </si>
  <si>
    <t>Ampliación Puente 5  La Causala UF1</t>
  </si>
  <si>
    <t>Ampliación Puente 11  La Roncha UF1</t>
  </si>
  <si>
    <t>Ampliación Puente 9  San Gregorio UF1</t>
  </si>
  <si>
    <t>Ampliación Puente 2  La Volcana UF1</t>
  </si>
  <si>
    <t>C303700071-8477-0055</t>
  </si>
  <si>
    <t>C303700071-8477-2294</t>
  </si>
  <si>
    <t>C303700071-8477-2287</t>
  </si>
  <si>
    <t>C303700071-8477-2286</t>
  </si>
  <si>
    <t>No hay certificación de este fondeo</t>
  </si>
  <si>
    <t>C303700071-8477-2280</t>
  </si>
  <si>
    <t>C303700071-8477-2277</t>
  </si>
  <si>
    <t>C303700071-8477-2273</t>
  </si>
  <si>
    <t>Fecha del fondeo 27 de noviembre de 2018</t>
  </si>
  <si>
    <t>C303700071-8477-2272</t>
  </si>
  <si>
    <t>Fecha del fondeo 28 de noviembre de 2018 / Esta certificación tiene el mismo numero de certificación del giro 13, pero son dos documentos diferentes.</t>
  </si>
  <si>
    <t>C303700071-8477-2270</t>
  </si>
  <si>
    <t>C303700071-8477-2268</t>
  </si>
  <si>
    <t>C303700071-8477-2265</t>
  </si>
  <si>
    <t>C303700071-8477-2264</t>
  </si>
  <si>
    <t>C303700071-8477-2261</t>
  </si>
  <si>
    <t>C303700071-8477-2260</t>
  </si>
  <si>
    <t>Fecha del fondeo 02 de mayo de 2018</t>
  </si>
  <si>
    <t>C303700071-8477-2257</t>
  </si>
  <si>
    <t>C303700071-8477-2255</t>
  </si>
  <si>
    <t>C303700071-8477-2251</t>
  </si>
  <si>
    <t>C303700071-8477-2246</t>
  </si>
  <si>
    <t>C303700071-8477-2247</t>
  </si>
  <si>
    <t>C303700071-8477-1491</t>
  </si>
  <si>
    <t>C303700071-8477-2304</t>
  </si>
  <si>
    <t>C303700071-8477-2302</t>
  </si>
  <si>
    <t>C303700071-8477-2299</t>
  </si>
  <si>
    <t>C303700071-8477-2296</t>
  </si>
  <si>
    <t>C303700071-8477-2295</t>
  </si>
  <si>
    <t>C303700071-8477-2292</t>
  </si>
  <si>
    <t>C303700071-8477-2291</t>
  </si>
  <si>
    <t>C303700071-8477-2290</t>
  </si>
  <si>
    <t>C303700071-8477-2285</t>
  </si>
  <si>
    <t>C303700071-8477-2279</t>
  </si>
  <si>
    <t>C303700071-8477-2278</t>
  </si>
  <si>
    <t>C303700071-8477-2275</t>
  </si>
  <si>
    <t>C303700071-8477-2267</t>
  </si>
  <si>
    <t>C303700071-8477-2263</t>
  </si>
  <si>
    <t>C303700071-8477-2256</t>
  </si>
  <si>
    <t>C303700071-8477-2254</t>
  </si>
  <si>
    <t>C303700071-8477-2250</t>
  </si>
  <si>
    <t>C303700071-8477-2305</t>
  </si>
  <si>
    <t>C303700071-8477-2289</t>
  </si>
  <si>
    <t>C303700071-8477-2288</t>
  </si>
  <si>
    <t>C303700071-8477-2274</t>
  </si>
  <si>
    <t>Valor del fondeo 76.344.124</t>
  </si>
  <si>
    <t>Valor del fondeo 387.419.066</t>
  </si>
  <si>
    <t>No hay certificación</t>
  </si>
  <si>
    <t>C303700071-8477-2276</t>
  </si>
  <si>
    <t>C303700071-8477-2271</t>
  </si>
  <si>
    <t>C303700071-8477-2262</t>
  </si>
  <si>
    <t>C303700071-8477-2258</t>
  </si>
  <si>
    <t>C303700071-8477-2281</t>
  </si>
  <si>
    <t>Fecha del fondeo 26 de mayo de 2020</t>
  </si>
  <si>
    <t>C303700071-8477-2298</t>
  </si>
  <si>
    <t>C303700071-8477-2297</t>
  </si>
  <si>
    <t>C303700071-8477-2293</t>
  </si>
  <si>
    <t>C303700071-8477-2284</t>
  </si>
  <si>
    <t>C303700071-8477-2269</t>
  </si>
  <si>
    <t>C303700200-8477-0401</t>
  </si>
  <si>
    <t>C303700200-8477-0399</t>
  </si>
  <si>
    <t>C303700200-8477-0361</t>
  </si>
  <si>
    <t>C303700200-8477-0336</t>
  </si>
  <si>
    <t>C303700200-8477-0309</t>
  </si>
  <si>
    <t>C303700200-8477-0273</t>
  </si>
  <si>
    <t>C303700200-8477-0262</t>
  </si>
  <si>
    <t>Fecha del aporte 18 de marzo de 2019</t>
  </si>
  <si>
    <t>C303700200-8477-0139</t>
  </si>
  <si>
    <t>C303700200-8477-0102</t>
  </si>
  <si>
    <t>C303700200-8477-0088</t>
  </si>
  <si>
    <t>C303700200-8477-1343</t>
  </si>
  <si>
    <t>C303700200-8477-1164</t>
  </si>
  <si>
    <t>C303700200-8477-1096</t>
  </si>
  <si>
    <t>C303700200-8477-1018</t>
  </si>
  <si>
    <t>C303700200-8477-0933</t>
  </si>
  <si>
    <t>C303700200-8477-0762</t>
  </si>
  <si>
    <t>C303700200-8477-0367</t>
  </si>
  <si>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 xml:space="preserve"> El concesionario deja abandonada esta obra.</t>
    </r>
    <r>
      <rPr>
        <sz val="11"/>
        <color theme="1"/>
        <rFont val="Arial"/>
        <family val="2"/>
      </rPr>
      <t xml:space="preserve">
El avance en excavación y construcción de anillos es del 69,1%</t>
    </r>
  </si>
  <si>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color theme="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color theme="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</si>
  <si>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</si>
  <si>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Modificación Licencia Ambiental Resolución 00606 del 25 de mayo de 2017 
UF1 y UF3 punto de vertimiento Q. la Culebra</t>
  </si>
  <si>
    <t>•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</si>
  <si>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</si>
  <si>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Según ajustes realizados por el concesionario se informó que no se requiere de SRRRC para la Modificación de la Licencia Ambiental  UF2.1.</t>
  </si>
  <si>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</si>
  <si>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</si>
  <si>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</si>
  <si>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</si>
  <si>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Se autorizó con Resolución Corantioquia 160HX-RES1711-6262 del 14-11-17</t>
  </si>
  <si>
    <t xml:space="preserve">Programa 1. Atención al usuario </t>
  </si>
  <si>
    <t>REGISTRO FOTOGRAFICO</t>
  </si>
  <si>
    <t xml:space="preserve">N° </t>
  </si>
  <si>
    <t>ELABORÓ</t>
  </si>
  <si>
    <t>RCM</t>
  </si>
  <si>
    <t>EAUP</t>
  </si>
  <si>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 Instalación acero de refuerzo losa aproximación lado Medellín y se funde. Se instala acero de refuerzo losa aproximación lado Santafé de Antioquia y se funde.</t>
    </r>
  </si>
  <si>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transito automotor para liberar y entrar a rehabilitar la calzada existente.</t>
  </si>
  <si>
    <t xml:space="preserve">INTERCAMBIADOR VIAL o ENLACE: Muros en TA + Marco en HA # 040 Se incluyen: llenos sobre el trasdós / intradós + Drenajes + Redes ITS + traslado de redes secas y nueva torre eléctrica. </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</si>
  <si>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El transito automotor circula por la calzada antigua. </t>
  </si>
  <si>
    <t>FOTO 7</t>
  </si>
  <si>
    <t>FOTO 8</t>
  </si>
  <si>
    <t>FOTO 9</t>
  </si>
  <si>
    <t>FOTO 10</t>
  </si>
  <si>
    <r>
      <t>Puente PK 5+240 UF 1-  ESTRIBO 1.</t>
    </r>
    <r>
      <rPr>
        <b/>
        <sz val="11"/>
        <rFont val="Calibri"/>
        <family val="2"/>
        <scheme val="minor"/>
      </rPr>
      <t xml:space="preserve"> M</t>
    </r>
    <r>
      <rPr>
        <sz val="11"/>
        <rFont val="Calibri"/>
        <family val="2"/>
        <scheme val="minor"/>
      </rPr>
      <t>uro complementario de Estribo. Costado izquierdo fundido y lleno con material de base.</t>
    </r>
  </si>
  <si>
    <t>Puente PK 5+240 UF 1-  ESTRIBO 1. Muro complementario de Estribo. Costado izquierdo fundido y lleno con material de base.</t>
  </si>
  <si>
    <t>comité previa aprobacion</t>
  </si>
  <si>
    <t>C303700071-8477-2314</t>
  </si>
  <si>
    <t>Octubre-2020</t>
  </si>
  <si>
    <t>C303700200-8477-0554</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</si>
  <si>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transito automotor. Por lo tanto la calzada existente entrara para su intervención con los trabajos de mejoramiento y desmantelamiento de puentes existentes. </t>
  </si>
  <si>
    <t>Acopio, trasiego y  procesamiento del material de descombro traído de los portales del nuevo túnel. Planta Kleemann + Lanza vigas + MSC-25</t>
  </si>
  <si>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t>
    </r>
    <r>
      <rPr>
        <sz val="11"/>
        <color rgb="FFFF0000"/>
        <rFont val="Arial"/>
        <family val="2"/>
      </rPr>
      <t xml:space="preserve"> </t>
    </r>
    <r>
      <rPr>
        <sz val="11"/>
        <rFont val="Arial"/>
        <family val="2"/>
      </rPr>
      <t>Instalación acero de refuerzo, encofrado y se funde muro complementario en Estribo 1 costafo izquierdo. Se realiza lleno con material granular.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Instalación acero de refuerzo y encofrado y se funden defensas tipo New Jersey, costado izquierdo y derecho. Se realizan acabados.</t>
    </r>
  </si>
  <si>
    <t>Ampliación Puente 25  El Sable UF2.1</t>
  </si>
  <si>
    <t>Intereses Aporte 41</t>
  </si>
  <si>
    <t>C303700071-8477-2315</t>
  </si>
  <si>
    <t>Cumplió aporte del mes de Diciembre 2020</t>
  </si>
  <si>
    <t>nov-20</t>
  </si>
  <si>
    <t>Aporte de Diembre 31 -2020</t>
  </si>
  <si>
    <t>Giro 42</t>
  </si>
  <si>
    <t>C303700071-8477-2316</t>
  </si>
  <si>
    <t>Cumplio con aporte de noviembre 2020 de forma retrasada, ver intereses aporte 41</t>
  </si>
  <si>
    <t>Aporte de Noviembre 30 -2020</t>
  </si>
  <si>
    <t>Giro 41</t>
  </si>
  <si>
    <t>a) Inactivo.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El transito automotor circula por la calzada derecha.
b) Inactivo. Hacia el PK menor / mayor, ya se cuenta con capa asfáltica en caliente tipo MSC-25 y se inicia corte de la capa asfáltica para la construcción de cuentas en concreto con sección en L. También se intervino el talud del PK 22+100 al que se le colocaron pernos pasivos faltantes y se utilizo un equipo perforador autopropulsado sobre orugas. Sector Meloneras / Talud rehabilitado</t>
  </si>
  <si>
    <t xml:space="preserve">a) Inactivo.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Inactivo. La plataforma vial en este sitio ya cuenta con su capa asfáltica en caliente, tipo MSC-25. Mediante cortes con disco diamantado se construyen cunetas triangulares en concreto de 21 MPa por el sistema de ajedrezado. El sitio se encuentra con señalización (H / V) debido a la canalización del transito que entra y sale del municipio de Sopetrán. </t>
  </si>
  <si>
    <t>Puente PK 33+100 UF 2.1 TRAMO2 - VIGAS- Vista panorámica construcción Puente. Inactivo</t>
  </si>
  <si>
    <t>Inactivo. 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hasta encontrar el nivel de subrasante. La zona sigue señalizada y protegida con conos maletines.</t>
  </si>
  <si>
    <t>Puente PK 33+100 UF 2.1 TRAMO2 - VIGAS-  Tablero, Lado Santa Fe. Inactivo.</t>
  </si>
  <si>
    <t>Aportes intereses fondeo 41</t>
  </si>
  <si>
    <t>Traslado de Predios 2 a predios1</t>
  </si>
  <si>
    <t>Ajuste solicitado por Concesión Desarrollo Vial al Mar S.A.S.</t>
  </si>
  <si>
    <t>Aportes en especie</t>
  </si>
  <si>
    <t>Aporte en Especie</t>
  </si>
  <si>
    <t>Aportes Deuda Subordinada</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</si>
  <si>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t>
    </r>
    <r>
      <rPr>
        <sz val="11"/>
        <rFont val="Arial"/>
        <family val="2"/>
      </rPr>
      <t>Instalación acero de refuerzo y encofrado y se funden defensas tipo New Jersey ambos costados. Se realizan acabados.</t>
    </r>
    <r>
      <rPr>
        <sz val="11"/>
        <color rgb="FFFF0000"/>
        <rFont val="Arial"/>
        <family val="2"/>
      </rPr>
      <t xml:space="preserve"> Falta instalar juntas de dilatación.</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</si>
  <si>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Instalación plataforma y acero de refuerzo voladizos costado derecho e izquierdo vanos 1 , 2 , 3, 4 y 5 y se funden. Instalación acero de refuerzo y encofrado New Jersey  módulos costado derecho e izquierdo y se funden en vanos 1, 2, 3, 4 y 5.Se realizan acabados. Se instalan neoprenos en topes sísmicos. </t>
    </r>
    <r>
      <rPr>
        <sz val="11"/>
        <color rgb="FFFF0000"/>
        <rFont val="Arial"/>
        <family val="2"/>
      </rPr>
      <t xml:space="preserve">Falta instalar las juntas de dilatación.
</t>
    </r>
    <r>
      <rPr>
        <sz val="11"/>
        <color theme="1"/>
        <rFont val="Arial"/>
        <family val="2"/>
      </rPr>
      <t xml:space="preserve">
El avance en excavación y construcción de anillos es del 110,2%</t>
    </r>
    <r>
      <rPr>
        <u/>
        <sz val="9"/>
        <color theme="1"/>
        <rFont val="Calibri"/>
        <family val="2"/>
        <scheme val="minor"/>
      </rPr>
      <t/>
    </r>
  </si>
  <si>
    <t>NOV/2020</t>
  </si>
  <si>
    <t>Aporte 2020</t>
  </si>
  <si>
    <t xml:space="preserve">Programa 4. Información y participación comunitaria </t>
  </si>
  <si>
    <t>FOTO 14</t>
  </si>
  <si>
    <t>PK 5+040</t>
  </si>
  <si>
    <t xml:space="preserve">PK 5+600 </t>
  </si>
  <si>
    <t>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Inactivo. Sobre la calzada opuesta (o PK 14+800 CI) se termino la fase de consolidación y protección del talud (a una pendiente) se coloco malla electrosoldada con perforación para pernos y drenes en PVC. También hubo aplicación de concreto lanzado. Ahora se construyen subdrenaje laterales (geotextil NT + piedra filtro + tubo ranurado) y cunetas laterales en con sección en L utilizando concreto premezclado de 21 MPa. Sobre esta calzada hay todavía estacionados equipos de construcción y acopio de materiales. Hay trabajos topográficos.  El transito automotor circula por la calzada opuesta y se libera la calzada existente. Sector La Bloquera.</t>
  </si>
  <si>
    <t>Inactivo. La plataforma de la segunda calzada ya cuenta con la capa intermedia asfáltica tipo MSC-25. Se continuara la construcción de una bajante escalonada que recoge y conduce aguas de cunetas lineales de la nueva calzada (se utiliza concreto pre mezclado colocado por gravedad). Personal instalo defensas metálicas tipo bionda. También se colocaron sardineles prefabricados tope llantas. Se seguirán construyendo cunetas (con sección triangular o en L con concreto de 21 MPa) y filtros. Para esto se hace uso de pajarita CAT 416F y herramienta menor.</t>
  </si>
  <si>
    <t>PK 29+900</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</si>
  <si>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articulado CAT 950, bulldozer D6T, un Bobcat y algunas volquetas que lo extraen del túnel. El material es amontonado formando una gran montaña. Se adecuo una sección de la vía para el paso vehicular y poder ocupar la calzada izquierda. En el acopio se trabaja con personal PARE/SIGA y se realiza limpieza con herramienta menor y barridos con cepillo rotativo montado en Bobcat.</t>
  </si>
  <si>
    <t>C303700071-8477-2317</t>
  </si>
  <si>
    <t>Cumplió aporte del mes de Enero 2021</t>
  </si>
  <si>
    <t>Dic-20</t>
  </si>
  <si>
    <t>Aporte de Enero -2021</t>
  </si>
  <si>
    <t>Giro 43</t>
  </si>
  <si>
    <t>Inactivo. Después de realizada la imprimación de granulares, se coloco la capa intermedia asfáltica tipo MSC-25. Se utilizaron los equipos Dynapac para colocar la capa asfáltica, junto con el equipo termo calentador y aplicador de la emulsión asfáltica. El área se tiene disponible para el acopio de materiales de construcción de puentes y estacionamiento de equipos.</t>
  </si>
  <si>
    <t xml:space="preserve">PK 11+800 </t>
  </si>
  <si>
    <t xml:space="preserve">PK 16+000 </t>
  </si>
  <si>
    <t xml:space="preserve">PK 19+200  </t>
  </si>
  <si>
    <t xml:space="preserve">PK 18+200  </t>
  </si>
  <si>
    <t>Corte, perfilado de talud + demoliciones + drenajes + Lanzavigas, CI</t>
  </si>
  <si>
    <t xml:space="preserve">PK 18+400  </t>
  </si>
  <si>
    <t>PK 20+150</t>
  </si>
  <si>
    <t xml:space="preserve">PK 20+270  </t>
  </si>
  <si>
    <t xml:space="preserve">PK  19+400 </t>
  </si>
  <si>
    <t>PK 19+600</t>
  </si>
  <si>
    <t>Mejoramiento de calzada, CI</t>
  </si>
  <si>
    <t xml:space="preserve">PK 21+700 </t>
  </si>
  <si>
    <t>Excavación mecánica de montaña rocosa, CD  + Muro rígido</t>
  </si>
  <si>
    <t xml:space="preserve">PK 21+150 </t>
  </si>
  <si>
    <t xml:space="preserve">Capa asfáltica - Demarcación horizontal, CI </t>
  </si>
  <si>
    <t xml:space="preserve">PK 22+232 </t>
  </si>
  <si>
    <t>Box culvert # 099, CI</t>
  </si>
  <si>
    <t xml:space="preserve">PK 22+430/480 </t>
  </si>
  <si>
    <t xml:space="preserve">Talud rehabilitado, CI </t>
  </si>
  <si>
    <t xml:space="preserve">PK 25+050 </t>
  </si>
  <si>
    <t>Lleno y compactación 
Sector Villa del Marques / Sindelhato, CD</t>
  </si>
  <si>
    <t xml:space="preserve">PK 25+600 </t>
  </si>
  <si>
    <t>Cortes y excavaciones mecánicas + descapotes. Alargue de Box # 119 y dos ODTs # 117 y 118, CD</t>
  </si>
  <si>
    <t xml:space="preserve">PK 27+800 </t>
  </si>
  <si>
    <t>PK 28+800</t>
  </si>
  <si>
    <t>Colocación de capa asfáltica MSC-25 + Construcción canal perimetral, CD</t>
  </si>
  <si>
    <t xml:space="preserve">PK 29+900 </t>
  </si>
  <si>
    <t>PK 30+000</t>
  </si>
  <si>
    <t>Excavación mecánica, cortes y descapotes, CD</t>
  </si>
  <si>
    <t xml:space="preserve">PK 30+500 </t>
  </si>
  <si>
    <t xml:space="preserve">Reforzamiento de talud - CI </t>
  </si>
  <si>
    <t xml:space="preserve">PK 30+600 </t>
  </si>
  <si>
    <t xml:space="preserve">PK 31+200 </t>
  </si>
  <si>
    <t>Consolidación de talud + drenajes, CD</t>
  </si>
  <si>
    <t>Socavación causada por brazo del Rio Cauca y nuevo trazo del  corredor vial (para una de las calzadas).</t>
  </si>
  <si>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rFont val="Arial"/>
        <family val="2"/>
      </rPr>
      <t xml:space="preserve"> Instalación acero de refuerzo y encofrado de aletas integradas y se funden.</t>
    </r>
    <r>
      <rPr>
        <sz val="11"/>
        <color rgb="FFFF0000"/>
        <rFont val="Arial"/>
        <family val="2"/>
      </rPr>
      <t xml:space="preserve">
</t>
    </r>
    <r>
      <rPr>
        <u/>
        <sz val="11"/>
        <rFont val="Arial"/>
        <family val="2"/>
      </rPr>
      <t xml:space="preserve">SUPERESTRUCTURA
</t>
    </r>
    <r>
      <rPr>
        <sz val="11"/>
        <rFont val="Arial"/>
        <family val="2"/>
      </rPr>
      <t>Instalación  mortero de nivelación con Sika Grout sobre pedestales. Montaje del Equipo lanza-vigas.</t>
    </r>
    <r>
      <rPr>
        <sz val="11"/>
        <color rgb="FFFF0000"/>
        <rFont val="Arial"/>
        <family val="2"/>
      </rPr>
      <t xml:space="preserve">
</t>
    </r>
    <r>
      <rPr>
        <sz val="11"/>
        <rFont val="Arial"/>
        <family val="2"/>
      </rPr>
      <t>Vanos 1, 2,  3 y 4: Instalación de Vigas prefabricadas sobre apoyos de neopreno, construcción de Diafragmas, instalación de pre-losas, acero de refuerzo de la losa y se funden.</t>
    </r>
    <r>
      <rPr>
        <sz val="11"/>
        <color rgb="FFFF0000"/>
        <rFont val="Arial"/>
        <family val="2"/>
      </rPr>
      <t xml:space="preserve">
</t>
    </r>
    <r>
      <rPr>
        <sz val="11"/>
        <rFont val="Arial"/>
        <family val="2"/>
      </rPr>
      <t xml:space="preserve">Instalación plataforma , acero de refuerzo para voladizos vanos 2, 3 y 4 costado izquierdo y derecho y se funden.. Instalación acero de refuerzo y encofrado New Jersy vanos 1, 2, 3 y 4 costado izquierdo y se funden. Instalación acero de refuerzo y encofrado New Jersey  costado derecho e izquierdo y se funden. </t>
    </r>
    <r>
      <rPr>
        <sz val="11"/>
        <color rgb="FFFF0000"/>
        <rFont val="Arial"/>
        <family val="2"/>
      </rPr>
      <t>Falta instalar juntas de dilatación.</t>
    </r>
  </si>
  <si>
    <t xml:space="preserve">Inactivo. Tramo señalizado con delineadores tubulares y maletines + señalización horizontal. Se maneja como una intersección provisional  para entrar / salir al Municipio de Ebéjico. Hacia PK mayor o K 6+150 se realizo marcación para dar inicio a la perforación de pernos corrugados # 10 de L= 6 m en 3x3 y lagrimales de L= 1 m en  malla 6x6 m. (será un método de aseguramiento y consolidación de morro rocoso fracturado).  </t>
  </si>
  <si>
    <t xml:space="preserve">a) Inactivo. Un largo tramo fue intervenido con fresados. Algunos tramos implico adición y cambio de granulares (en todo o parte del ancho de calzada). Se aplico la mezcla asfáltica en caliente tipo MSC-25. Mientras tanto, todo el tramo se sigue interviniendo con el desmantelamiento y la ampliación de los puentes vehiculares existentes.
La calzada nueva "opuesta o CI" desde la Qda. Saltos y Pisquines hasta la Rochela, se dio al servicio del transito vehicular previa demarcación + señalización y colocación de defensas metálicas.  
b) Inactivo. Cerca a La Rochela, se termino el fresado de la vía existente, común equipo SANY C8. Hubo fresado por franjas y bacheos aislados selectivos según la severidad de las grietas, la deformación o desintegración de la capa asfáltica existente. Allí hubo que subir la rasante por lo menos en 1.5 m., para igualarla en altura con la nueva vía y poder acceder con el mismo nivel a los nuevos puentes vehiculares de doble calzada - La Rochela. El material de RAP fue llevado a La Frisola. Sector limites municipales / Eutimio. </t>
  </si>
  <si>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xml:space="preserve">. </t>
    </r>
    <r>
      <rPr>
        <sz val="11"/>
        <rFont val="Arial"/>
        <family val="2"/>
      </rPr>
      <t>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t>
    </r>
    <r>
      <rPr>
        <sz val="11"/>
        <color rgb="FFFF0000"/>
        <rFont val="Arial"/>
        <family val="2"/>
      </rPr>
      <t xml:space="preserve">. </t>
    </r>
    <r>
      <rPr>
        <sz val="11"/>
        <rFont val="Arial"/>
        <family val="2"/>
      </rPr>
      <t>Perforaciones e instalación de platinas 5/8", pernnos, parales IPE-220, tubo D=4" baranda vehicular ambos costados. Aplicación de base anticorrociva y pintura epóxica en baranda costado izquierdo y derecho. Se realizan perforaciones e instalación de platinas y desviadores para reforzamiento de Vigas  en Vano 1  Vigas 1 y 4,  Vano 2  Viga 8, Vano 3 Viga 12. Se instalan cables y se tensionan.
Se instala carpeta asfáltica de rodadura. Ampliación terminada.</t>
    </r>
  </si>
  <si>
    <t>Ampliación Puente 6  La Potrera UF1</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</si>
  <si>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t>
    </r>
  </si>
  <si>
    <t>C303700071-8477-0083</t>
  </si>
  <si>
    <t>Giro 11 Semestral</t>
  </si>
  <si>
    <t>C303700071-8477-2319</t>
  </si>
  <si>
    <t>Enero-2021</t>
  </si>
  <si>
    <t>C303700071-8477-2318</t>
  </si>
  <si>
    <r>
      <rPr>
        <b/>
        <sz val="11"/>
        <color theme="1"/>
        <rFont val="Arial"/>
        <family val="2"/>
      </rPr>
      <t xml:space="preserve">Licencia Ambiental </t>
    </r>
    <r>
      <rPr>
        <sz val="11"/>
        <color theme="1"/>
        <rFont val="Arial"/>
        <family val="2"/>
      </rPr>
      <t xml:space="preserve">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r>
      <rPr>
        <sz val="12"/>
        <rFont val="Arial"/>
        <family val="2"/>
      </rPr>
      <t/>
    </r>
  </si>
  <si>
    <t>Corte y fracturación de montaña rocosa - CI</t>
  </si>
  <si>
    <t xml:space="preserve">Inactivo. La plataforma de la segunda calzada ya cuenta con la capa intermedia asfáltica tipo MSC-25, frente al conjunto residencial Palmeras 2 y diagonal a Palmeras 1. Se realizo la construcción de cunetas en L en concreto y de un disipador en concreto (para la ODT # 079 x 900 mm. acampanada) con dirección hacia la pata del talud del terraplén. El concreto utilizado es premezclado (21 MPa) colocado por gravedad mediante canales en PVC. Hacia el PK menor se instalaron defensas metálicas tipo bionda. Después de cortar un morro terreo, ubicado sobre el separador de calzadas, (con el fin de aumentar el radio de curvatura de la vía existente), se alarga la ODT, se le construye un buzón central y se hace un saneo de la plataforma vial. Se inician los llenos compactados con Hamm y la adición de granulares de SBG / BG, siguen pendientes trabajos de la estructura granular del pavimento.     
Este frente de obra es zona limite entre la UF-1.0 y UF-2.1 y se encuentra ubicado en la zona urbana de San Jerónimo. </t>
  </si>
  <si>
    <t xml:space="preserve">RAP (Recycling Aspalto Pavement) </t>
  </si>
  <si>
    <t xml:space="preserve"> Protección de talud contra caídas de rocas + alargue de Box (# 085), CI / CD</t>
  </si>
  <si>
    <t>3. ESTADO DE AVANCE SOCIAL</t>
  </si>
  <si>
    <t>ÉPSILON4G</t>
  </si>
  <si>
    <t>C303700071-8477-2320</t>
  </si>
  <si>
    <t>Ene-21</t>
  </si>
  <si>
    <t>Aporte de Febrero -2021</t>
  </si>
  <si>
    <t>Giro 44</t>
  </si>
  <si>
    <t>Aporte semestral 2021-01</t>
  </si>
  <si>
    <t xml:space="preserve">El tramo ya cuenta con la capa intermedia asfáltica en caliente tipo MSC-25. Mediante el uso de disco diamantado y una pajarita se realiza la construcción y/o el realce del nivel de la cuneta "antigua" con sección en L. Se encuentra en ampliación un puente existente. El transito automotor circula por la nueva calzada. </t>
  </si>
  <si>
    <t>Box # 072 + Fresado + Granulares CD + Mejoramiento de la calzada existente o CI</t>
  </si>
  <si>
    <t>Material seleccionado (estructura de pavimento flexible) + capa asfáltica + señalización en CD</t>
  </si>
  <si>
    <t xml:space="preserve">Inactivo. El tramo ya cuenta con la capa asfáltica intermedia tipo MSC-25 (sobre el antiguo sector Margarita del 8 o variante a San Jerónimo). Con su señalización o demarcación horizontal se habilito al servicio del transito automotor de un largo tramo siendo utilizado para el rodaje sobre el nuevo puente sobre la Guaracú I . </t>
  </si>
  <si>
    <t xml:space="preserve">Inactivo. Terminados los trabajos ejecutados con la lanzavigas, esta se desarmo para llevarla a otro frente de trabajo (Meloneras). El tramo se interviene nuevamente con la instalación de redes ITS, y con la colocación en definitiva de las capas granulares, también se coloco la capa asfáltica. Mediante cortes con disco de tungsteno se realizo la construcción de cunetas en concreto, con sección en L. Realizados todos los trabajos, se hizo su demarcación horizontal y se habilito el tramo para todo el transito automotor (bajando / subiendo). Por lo tanto se hizo uso del nuevo puente La Muñoz I.  </t>
  </si>
  <si>
    <t xml:space="preserve">a) Inactivo. Se trabajo en las ODT # 139, # 140 y # 141. Se trabajo en buzón y en disipador sobre estas ODTs. Se realizan trabajos de paisajismo. Ahora se colocan defensas metálicas tipo bionda, se utiliza el martillo hidráulico montado en un equipo Bobcat. Al talud del terraplén se le realizo una hidrosiembra y se le protegió con manto anti erosión.     
b) Inactivo. La calzada opuesta a este frente (o PK 27+700 CI), ya cuenta con la capa asfáltica en caliente tipo MSC-25. Se realizaron cortes con disco diamantado (sobre la capa asfáltica) para la construcción de cunetas en concreto (premezclado de 21 MPa) se funden por el sistema de ajedrezado y con sección hidráulica en L. Se realizaron arreglos a entradas de fincas de particulares.       </t>
  </si>
  <si>
    <t>Ampliación Puente 22  La Muñoz 1  UF1</t>
  </si>
  <si>
    <t>Ampliación Puente 21  La Guaracú 1 UF1</t>
  </si>
  <si>
    <t xml:space="preserve">Las planta concretera del PK 13 realiza la fabricación de: concretos lanzados, concretos estructurales, morteros de inyección y los concretos simples; según los requerimientos de cada uno de los frentes activos que los requieran. </t>
  </si>
  <si>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</si>
  <si>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t xml:space="preserve">De  acuerdo con el programa de trabajo presentado por el concesionario para la </t>
    </r>
    <r>
      <rPr>
        <b/>
        <sz val="11"/>
        <rFont val="Arial"/>
        <family val="2"/>
      </rPr>
      <t>UF3.1.D</t>
    </r>
    <r>
      <rPr>
        <sz val="11"/>
        <rFont val="Arial"/>
        <family val="2"/>
      </rPr>
      <t xml:space="preserve">, el concesionario terminó actividades de instalación del revestimiento (con observaciones de calidad oficio-EPS4G-00087-20), y continuó con la construcción drenajes D=400 mm, construcción de cárcamos de telecomunicaciones e ITS, en túnel principal, </t>
    </r>
    <r>
      <rPr>
        <b/>
        <sz val="11"/>
        <rFont val="Arial"/>
        <family val="2"/>
      </rPr>
      <t>Portal Medellín</t>
    </r>
    <r>
      <rPr>
        <sz val="11"/>
        <rFont val="Arial"/>
        <family val="2"/>
      </rPr>
      <t>, sin atrasos evidentes.</t>
    </r>
  </si>
  <si>
    <t>De acuerdo con el programa de trabajo presentado por el concesionario para la UF3.1.D, el concesionario terminó actividades de excavación, de las galerías de conexión peatonal 6 y vehicular 3, de forma adelantada; teniendo en cuenta las fechas de inicio de construcción, no objetadas por la interventoría.</t>
  </si>
  <si>
    <t xml:space="preserve">Acopio de material de rezaga, portal Santafe. </t>
  </si>
  <si>
    <t xml:space="preserve">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para acceder a la Vda. La Frisola. </t>
  </si>
  <si>
    <t>Excavación mecánica para muro # 165 - CI</t>
  </si>
  <si>
    <t>Inactivo. El tramo cuenta con la capa intermedia de mezcla asfáltica tipo MSC-25. Se hizo la demarcación horizontal, utilizando pintura para trafico (B/A) a base de agua. También se instalaron defensas metálicas tipo bionda. Se habilito el tramo para el paso del transito automotor y poder libertar y entrar a rehabilitar la calzada existente.</t>
  </si>
  <si>
    <t>Inactivo. Colocada la capa intermedia de mezcla asfáltica tipo MCS-25 y posterior demarcación, se transita por esta nueva calzada y se abandona la nueva bajando para realizar la construcción de cunetas con sección en L. Sector Polvorería / Llanerito.
Por lo tanto desde La Margarita del 8 hacia La Guaracú I se realizo el fresado "en frio" selectivo y por franjas. Una vez agregados los áridos vírgenes se imprimaron y se coloco la capa intermedia de mezcla asfáltica tipo MSC-25. Se interviene en esta calzada el puente existente para su ampliación.</t>
  </si>
  <si>
    <t>La canalización de las aguas de la Qda. La Muñoz I, fue terminada con la construcción del box. Este se construyo con un total de 5 módulos y sus dimensiones finales son:  L = 90 m x H = 5.5 m "gálibo" x Ancho = 6. 0 m. Se llevaron a cabo los llenos para ambos costados. También se termino la rampa con llenos sobre el estribo # 2 (previa fundida de su placa de aproximación en concreto reforzado). Gran parte del área ya cuenta con la capa asfáltica en caliente MSC-525. Se trabajo en la construcción de redes de drenajes superficiales y en la colocación de sardineles prefabricados. Hubo alargue de la aleta del encole del box, cerca a la Ciudadela Premium y se le practican llenos laterales. Hay trabajos de paisajismo por parte de personal de Devimar. Se habilitado el transito automotor por el nuevo puente vehicular y sobre los retornos en superficie, por lo tanto se hizo previamente la demarcación horizontal utilizando pintura (B/A), colocando maletines y delineadores tubulares y poder canalizar el transito automotor que entra y sale del Municipio.</t>
  </si>
  <si>
    <t xml:space="preserve">Inactivo. Después de los cortes mecánicos, eliminación de vegetación, matorral y descapotes, se inicia la construcción de ODT # 164 x 1500 mm. que verterá sus aguas directamente al Rio Cauca. Se inician los llenos traídos de Tierra Mítica y se extienden con motoniveladora CAT 140 M y se compactan vibro Hamm. También se adicionaron granulares y a un corto tramo del ramal se coloco la capa asfáltica tipo MSC-25. Se realizaron ensayos de campo (con equipo nuclear). Se realizaron excavaciones mecánicas con CAT 416 F, para el tendido subterráneo de redes ITS. El tramo se intervino hasta las proximidades del estribo # 1 del nuevo puente sobre el Rio Cauca. Hubo chequeos y controles topográficos. </t>
  </si>
  <si>
    <t xml:space="preserve">Sectores puntuales del puente, presentan el tablero desgastado con presencia de baches y mostrando a la vista el cero de refuerzo y con agregados sueltos. Siguen baches tapados con laminas de acero. La junta transversal de dilatación principal (lado Santafé) esta siendo afectada por el desconfinamiento del concreto el cual muestra bastantes desprendimientos de bloques con la exposición del acero de refuerzo pero se opto por taparla con una lamina de acero.  </t>
  </si>
  <si>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Instalación de mortero de nivelación con Sika Grout sobre pedestales. Montaje del equipo lanza-vigas.
VANO 1 y 2: Instalación de Vigas prefabricadas sobre apoyos de neopreno, construcción de diafragmas, instalación de pre-losas , instalación acero de refuerzo  losas y se funden para ambas calzadas</t>
    </r>
    <r>
      <rPr>
        <sz val="11"/>
        <color rgb="FFFF0000"/>
        <rFont val="Arial"/>
        <family val="2"/>
      </rPr>
      <t>.</t>
    </r>
    <r>
      <rPr>
        <sz val="11"/>
        <rFont val="Arial"/>
        <family val="2"/>
      </rPr>
      <t xml:space="preserve"> Instalación plataforma y acero de refuerzo voladizo costado derecho e izquierdo calzadas izquierda  y se funden</t>
    </r>
    <r>
      <rPr>
        <sz val="11"/>
        <color rgb="FFFF0000"/>
        <rFont val="Arial"/>
        <family val="2"/>
      </rPr>
      <t>.</t>
    </r>
    <r>
      <rPr>
        <sz val="11"/>
        <rFont val="Arial"/>
        <family val="2"/>
      </rPr>
      <t xml:space="preserve"> Instalación acero de refuerzo y encofrado defensas tipo New Jersey y se funden en calzada izquierda . Se realizan acabados. Instalación plataforma y acero de refuerzo voladizos calzada derecha costado derecho y se funden</t>
    </r>
    <r>
      <rPr>
        <sz val="11"/>
        <color rgb="FFFF0000"/>
        <rFont val="Arial"/>
        <family val="2"/>
      </rPr>
      <t>.</t>
    </r>
    <r>
      <rPr>
        <sz val="11"/>
        <rFont val="Arial"/>
        <family val="2"/>
      </rPr>
      <t xml:space="preserve"> Instalación acero de refuerzo y encofrado New Jersey ambos costados calzada derecha, se funen y se realizan acabados.</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</si>
  <si>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rFont val="Arial"/>
        <family val="2"/>
      </rPr>
      <t>Se instala acero de refuerzo y encofrado Viga Cabezal, topes sísmicos y pedestales y cuerpo del Estribo y se funde. Se instala acero de refuerzo para losa de aproximación y se funde.
PILA 1: Se instala acero de refuerzo de núcleo de Caisson 3 y  4 y  se funden. Se realiza elevación de columna 4 y se funde. Instalación de plataforma  y acero de refuerzo y encofrado Viga Cabezal, topes sísmicos y pedestales y se funden.</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t>
    </r>
    <r>
      <rPr>
        <sz val="11"/>
        <rFont val="Arial"/>
        <family val="2"/>
      </rPr>
      <t>Se funde  elevación columna  5 y 6 a nivel de Viga cabezal. Se instala plataforma, acero de refuerzo  Viga Cabezal, topes sísmicos y pedestales y se funden.</t>
    </r>
    <r>
      <rPr>
        <sz val="11"/>
        <color rgb="FFFF0000"/>
        <rFont val="Arial"/>
        <family val="2"/>
      </rPr>
      <t xml:space="preserve">
</t>
    </r>
    <r>
      <rPr>
        <sz val="11"/>
        <rFont val="Arial"/>
        <family val="2"/>
      </rPr>
      <t>PILA 3. Instalación acero de refuerzo núcleo Caissons 7 y 8 y se funden. Adecuación área para Viga Cabezal. se funde solado. Se instala acero de refuerzo y encofrado Viga Cabezal, topes sísmicos y pedestales y se funden.
ESTRIBO 2. Instalación acero de refuerzo de núcleos de Caissons 9 y 10 y se funden. Instalación acero de refuerzo y encofrado Viga cabezal, topes sísmicos, pedestales y cuerpo del Estribo y se funden  con las aletas integradas. Instalación acero de refuerzo losa de aproximación y se funde.</t>
    </r>
    <r>
      <rPr>
        <sz val="11"/>
        <color rgb="FFFF0000"/>
        <rFont val="Arial"/>
        <family val="2"/>
      </rPr>
      <t xml:space="preserve">
</t>
    </r>
    <r>
      <rPr>
        <u/>
        <sz val="11"/>
        <rFont val="Arial"/>
        <family val="2"/>
      </rPr>
      <t xml:space="preserve">INFRAESTRUCTURA
</t>
    </r>
    <r>
      <rPr>
        <sz val="11"/>
        <rFont val="Arial"/>
        <family val="2"/>
      </rPr>
      <t>Instalación de mortero de nivelación con Sika Grout sobre pedestales. Montaje del equipo lanza vigas.</t>
    </r>
    <r>
      <rPr>
        <u/>
        <sz val="11"/>
        <rFont val="Arial"/>
        <family val="2"/>
      </rPr>
      <t xml:space="preserve">
</t>
    </r>
    <r>
      <rPr>
        <sz val="11"/>
        <rFont val="Arial"/>
        <family val="2"/>
      </rPr>
      <t xml:space="preserve">Vanos 1 , 2, 3 y 4: Instalación de Vigas sobre apoyos de neopreno, construcción de diafragmas, instalación de pre-losas, acero de refuerzo de la losa y se funden.
Instalación de plataforma y acero de refuerzo para construcción de voladizos costado izquierdo y derecho y se. funden </t>
    </r>
    <r>
      <rPr>
        <sz val="11"/>
        <color rgb="FFFF0000"/>
        <rFont val="Arial"/>
        <family val="2"/>
      </rPr>
      <t>.</t>
    </r>
    <r>
      <rPr>
        <sz val="11"/>
        <rFont val="Arial"/>
        <family val="2"/>
      </rPr>
      <t xml:space="preserve"> Instalación acero de refuerzo y encofrado defensas tipo New Jersey por ambos costados; se funden y se realizan acabados..</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</si>
  <si>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t>
    </r>
    <r>
      <rPr>
        <sz val="11"/>
        <rFont val="Arial"/>
        <family val="2"/>
      </rPr>
      <t>Se instala baranda metálica por ambos costados y pintura de poliuretano.</t>
    </r>
    <r>
      <rPr>
        <sz val="11"/>
        <color rgb="FFFF0000"/>
        <rFont val="Arial"/>
        <family val="2"/>
      </rPr>
      <t xml:space="preserve"> Falta instalar carpeta de rodadura.</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</si>
  <si>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t>
    </r>
    <r>
      <rPr>
        <sz val="11"/>
        <color rgb="FFFF0000"/>
        <rFont val="Arial"/>
        <family val="2"/>
      </rPr>
      <t xml:space="preserve">. </t>
    </r>
    <r>
      <rPr>
        <sz val="11"/>
        <rFont val="Arial"/>
        <family val="2"/>
      </rPr>
      <t xml:space="preserve">Perforaciones para instalación de platinas baranda vehicular. Instalación de platinas 5/8", pernos y parales IPE-220  y tubería metálica costado izquierdo y derecho. Instalación de pintura anticorrociva y pintura de poliuretano. Construcción de bases de apoyo para instalación de postes luminarias costado izquierdo. </t>
    </r>
    <r>
      <rPr>
        <sz val="11"/>
        <color rgb="FFFF0000"/>
        <rFont val="Arial"/>
        <family val="2"/>
      </rPr>
      <t xml:space="preserve"> </t>
    </r>
    <r>
      <rPr>
        <sz val="11"/>
        <rFont val="Arial"/>
        <family val="2"/>
      </rPr>
      <t>Ampliación terminada</t>
    </r>
    <r>
      <rPr>
        <sz val="11"/>
        <color rgb="FFFF0000"/>
        <rFont val="Arial"/>
        <family val="2"/>
      </rPr>
      <t>, Falta instalar carpeta de rodadura.</t>
    </r>
  </si>
  <si>
    <t>UF 4 Ruta 6003 - 44+400 
Control Policía de Carreteras.</t>
  </si>
  <si>
    <t>Cumplió aporte del mes de Octubre 2020 ajuste ipc</t>
  </si>
  <si>
    <t xml:space="preserve">PK 9+650 </t>
  </si>
  <si>
    <t>Corte mecánico con CAT - ODT # 085, prolongación de tramo ya iniciado. CD + Muro # 109 en HA (con 3 módulos separados). El tramo a intervenir es denominado como el ramal norte de San Jerónimo</t>
  </si>
  <si>
    <t xml:space="preserve">a) Inactivo. Box, terminada su construcción. En zona anexa se realizaron cortes de carpeta de pavimento (con disco diamantado) a fin de continuar la construcción de cunetas en concreto con sección en L. Se utilizara concreto premezclado de 21 MPa. Sobre el costado del descole se construye un anden peatonal utilizando sardineles prefabricados. 
b) Se realizan trabajos (en forma intermitente), con la reinstalación de defensas metálicas tipo bionda. </t>
  </si>
  <si>
    <t>Acceso a La Puerta (falso túnel # 048) + ODTs # 132 + 133 + 134 + 211  (nueva) + alargue de Box culvert # 137 - CD</t>
  </si>
  <si>
    <t xml:space="preserve">Construcción del boxculvert vehicular (con un falso túnel) a la Vda,. Guaimaral, CD </t>
  </si>
  <si>
    <t>PR 47+600</t>
  </si>
  <si>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 Se instala acero de refuerzo losa y se funde.</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Se instala acero de refuerzo de la losa y se funde..
Vano 3: Instalación de cuatro Vigas prefabricadas sobre apoyos de neopreno. Construcción de diafragma e instalación de pre-losas Tipo A y B, se instala acero de refuerzo de la losa y se funde.
</t>
    </r>
  </si>
  <si>
    <t>UF 4 Ruta 6003 - 45+000 
Vía en Operación normal.</t>
  </si>
  <si>
    <t>1y3</t>
  </si>
  <si>
    <t xml:space="preserve">1,2,3 </t>
  </si>
  <si>
    <t>MCS, ÉPSILON 4G</t>
  </si>
  <si>
    <t>C303700071-8477-2321</t>
  </si>
  <si>
    <t>Feb-21</t>
  </si>
  <si>
    <t>Aporte de Marzo -2021</t>
  </si>
  <si>
    <t>Giro 45</t>
  </si>
  <si>
    <t>C303700071-8477-2322</t>
  </si>
  <si>
    <t>Intereses Giro 4</t>
  </si>
  <si>
    <t xml:space="preserve">Trabajos intermitentes. Desde la planta de concretos (hoy inactiva) hacia mayores, ya cuenta con la capa asfáltica en caliente tipo MSC-25.  Pero el transito (vehicular / particular) y exclusivo hacia el corregimiento de Palmitas, se controla por esta vía en intervención. Hay construcción de cunetas en concreto y realce de las mismas, se utiliza disco diamantado. Todo el transito particular circula por la nueva calzada. </t>
  </si>
  <si>
    <t>PK 4+400</t>
  </si>
  <si>
    <t xml:space="preserve">PK 10+750 </t>
  </si>
  <si>
    <t>Box Doña Rosa - Excavación mecánica, muro escollera, demolición de negocio, CI</t>
  </si>
  <si>
    <t>Inactivo. Sobre la pata del talud se realizo construcción de escollera utilizando grandes rocas + concreto hidráulico. Se termino la construcción de colchón filtrante (para deprimir el NAF) sobre escollera  (de 5 m x L= 50 m) con geotextil NT-2500 Pavco y tubo de drenaje ranurado y se continua instalación de material seleccionado. Todo el polígono del talud se cubrió con geotextil. Hubo también remplazo de térreos (de mala calidad y húmedos), por pedraplén, mas rocas y bloques de gran tamaño (trabadas entre si) y se prolongó un tramo del colchón filtrante (con uso de geotextil para drenaje + material permeable + tubería ranurada) y sobre el cual se realizan también llenos compactados. Las capas superiores del lleno incluyendo los granulares, se remataron con motoniveladora CAT 140 M + CAT 317D + vibro Hamm. Ya se cuenta con la estructura granular del pavimento flexible. Hoy se encuentran los espacios ocupados por vigas pretensadas del nuevo puente y con la operación y funcionamiento de La Lanzavigas. Hay presencia de grietas sobre el hombro, talud y la plataforma de la vía que da acceso a finca particular.   
Anexo a esta obra, se termino el trabajo relacionado con la construcción de caissons + columnas + viga cabezal, del nuevo puente vehicular (o estribo # 1). Los llenos compactados ya se levantaron hasta este nivel. Sector de Doña Rosa.</t>
  </si>
  <si>
    <t xml:space="preserve">PK 14+400 </t>
  </si>
  <si>
    <t xml:space="preserve">Granulares + capa asfáltica sobre ODT + Demarcación horizontal, CD </t>
  </si>
  <si>
    <t xml:space="preserve">a) Inactivo. Se conformo el paquete estructural y granular del pavimento flexible. Posteriormente se coloco la capa intermedia de mezcla asfáltica, utilizando el tren de pavimentación Dynapac. El tramo hacia PK mayor ya cuenta con la demarcación horizontal, y se habilita para el transito vehicular. Hubo necesidad de construir un muro escollera. 
b) Inactivo. Sobre la calzada opuesta (o PK 13+400 CI), se realizo la construcción de la ODT # 169 x 1500 mm. obra de drenaje que ya atravesó la calzada existente. Se le hizo el buzón intermedio. Conformado el paquete granular y estructural del pavimento flexible, se le realizo su imprimación y se coloco finalmente la capa asfáltica MSC-25. Hay excavaciones mecánicas y adecuación del piso (se usa rana para compactación) para la construcción de cunetas en concreto. Hubo excavación lateral donde se coloco tubería Novafort de 23" y 32" de diámetro. También hubo necesidad de ampliar la longitud de los cabezotes de las alcantarillas como la # 63 y 67, y se intervinieron las ODTs # 64, 65 y 66. Hay chequeos topográficos. Sector frente y diagonal a La Jungla (que cuando se termine) se unirá con su tramo inmediato y antecesor de Las Grutas. El transito automotor circula por la nueva por está nueva guiado por maletines y delineadores tubulares.  </t>
  </si>
  <si>
    <t>PK 14+700</t>
  </si>
  <si>
    <t xml:space="preserve">Mezcla asfáltica en caliente, MSC-25 + Demarcación horizontal, CD </t>
  </si>
  <si>
    <t xml:space="preserve">PK 15+800 </t>
  </si>
  <si>
    <t>Mejoramiento de la calzada existente, CD.</t>
  </si>
  <si>
    <t xml:space="preserve">PK 15+400 </t>
  </si>
  <si>
    <t xml:space="preserve">La planta concretera del PK 13 realiza la fabricación de: concretos lanzados, concretos estructurales, morteros de inyección y los concretos simples; según los requerimientos de cada uno de los frentes activos que los requieran. </t>
  </si>
  <si>
    <t xml:space="preserve">Construcción ramal Sur, como intersección en superficie - Boxculvert # 209 y ODTs - Zona urbana de San Jerónimo, CI </t>
  </si>
  <si>
    <t xml:space="preserve">a) Inactivo. Con el uso de tres excavadoras CAT (pluma + cucharon y plumas + martillos) se termino la excavación de una montaña con formación rocosa, cuyo material se llevo en volquetas al box en la zona urbana de San Jerónimo, al Ahuyamal y a otros puntos de acopio y procesamiento. La finalidad del trabajo, es cortar y unir las rasantes de dos puentes en construcción. Se colocaron granulares provisionales. El área física se tiene ocupada con campamentos, deposito de materiales, de vigas pretensadas, área de trabajo y para maniobras de movimiento de equipos. El área es ahora ocupada para el desarmado de La Lanzavigas y poderla llevar a otro frente de obra. 
b) Inactivo. En su área anexa y hacia el PK menor, se termino con la construcción de un muro (# 172) en HA, que será de acompañamiento sobre el estribo # 2 del nuevo puente o K 21+500; este tuvo cuatro (4) cotas diferentes de cimentación escalonada. Se inician los llenos compactados previa impermeabilizan los concretos que quedaran en contacto con tierras (se utilizo pintura negra bituminosa + laminas de geodren nodular 600). Se construyo la placa de aproximación. Hay trabajos topográficos. Esta pendiente de llegar a la verdadera cota de subrasante. El área fue ocupada para el desarmado de La Lanzavigas y poderla trasladar a otro frente de obra. El sitio sigue con granulares a medio colocar y compactar. </t>
  </si>
  <si>
    <t>Calzada en mejoramiento: Fresado de carpeta asfáltica y/o demolición, drenajes + ODTs en tubería + Muro en HA # 042 + ODT # 216 y # 094, CI</t>
  </si>
  <si>
    <t>a) Inactivo. Se tienen 2 muros en TA (enfrentados) que contienen el terraplén de descenso (como relleno retenido) y un terraplén en ascenso con el muro # 057 o K 23+720 todavía sin terminar; una vez culminados los trabajos se direccionara el transito en sentido San Jerónimo - Santafé de Antioquia.  
Muro en TA PK 23+930 (# 058 con L= 121.5 m en CD), terminado. La rasante ya cuenta con capa asfáltica MSC-25 
Muro del PK 23+920 o muro TA ( # 059 con L= 103 m en CD), está terminado. La rasante ya cuenta con capa asfáltica MSC-25
b) Inactivo. El Marco del K 23+860 (# 040). La rasante ya cuenta con capa asfáltica MSC-25. Sobre este tramo largo personal instala sardineles prefabricados previo el corte de capa asfáltica con disco diamantado. 
El conjunto de todas estas obras, vienen a ser a futuro la solución para el transito vehicular "en altura" en el sentido San Jerónimo - Santafé de Antioquia y para el transito vehicular "en superficie" entre Santafé de Antioquia - Sopetrán. 
c) Inactivo. Para el transito vehicular en el sentido Sopetrán - Santafé, ya se tiene la calzada (o enlace K 0+140 a K0+330) exclusiva en este sentido de circulación con su capa asfáltica intermedia tipo MSC-25, con un ancho de 7 m.. A esta vía, que tiene un trazado paralelo al Rio Aurrá, la acompaña lateralmente un anden o sendero peatonal - todavía sin terminar - (de 1.6 m de ancho) bordeando también el rio, anden que ira a terminar en el sitio turístico de Piedras Verdes.           
Hay trabajos de paisajismo colocando material orgánico traído del sector del Ahuyamal o Guaimaral. Continua el plan de manejo del transito, que fijo los desvíos y/o conexión vehicular con Sopetrán y la vía antigua. Sector variante y Partidas de Sopetrán.</t>
  </si>
  <si>
    <t xml:space="preserve">PK 24+400/700 </t>
  </si>
  <si>
    <t>Retorno #2 - Paisajismo, CD</t>
  </si>
  <si>
    <t>Trabajos en la Bahía o zona de servicio (Ahuyamal), CI</t>
  </si>
  <si>
    <t xml:space="preserve">a) Inactivo. Actividad de consolidación con pernos pasivos de anclaje # 10 y con L= 9 m. Se coloca sobre la cara expuesta del talud, paneles de malla electrosoldada de acero (15x15x6) + lagrimales en PVC. También se fundieron dados de apoyo (en concreto 20 x 20 cm) de las platinas y tuercas en cada uno de los anclajes. En los trabajos se trabaja con personal suspendido. Sector Tierra Mítica.
b) Sobre la calzada opuesta (o CD), se realiza un corte de un talud bajo en altura y se hacen llenos con material seleccionado. Se entra en el proceso de colocación de granulares que conformaran la estructura del pavimento flexible, a conectar el tramo del boxculvert; se utiliza motoniveladora CAT y el vibro para afirmados.  </t>
  </si>
  <si>
    <t xml:space="preserve">Inactivo. 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transito automotor por la nueva calzada (en una dirección) y por la antigua calzada (en otra dirección), suprimiéndose totalmente un PARE / SIGA. 
Hubo personal suspendido en cuerdas, revisando el estado de los accesorios de los pernos colocados. Sector de La Laguna. </t>
  </si>
  <si>
    <t xml:space="preserve">PK 33+500 </t>
  </si>
  <si>
    <t>Muro en TA # 064 (Aproche o rampa sobre el estribo #2 del nuevo puente sobre el Rio Cauca + ODT x 1500 mm (# 215), CI</t>
  </si>
  <si>
    <t xml:space="preserve">El material de fresado es llevado (mediante acarreo) al sector de Ahuyamal, sobre tramo vial antiguo PK 25+800. También se esta utilizando el fresado para combinarlo y utilizarlo con los granulares de sub base (se mezcla en proporción 4:1), ej. en Guaimaral. </t>
  </si>
  <si>
    <t>a) Sobre la calzada CI, (o existente o PK 19+440) se termino el fresado y se entra en el desmantelamiento del tablero del puente para ampliación. Se levanto una tubería Titan de una ODT x 900 mm. para hacer un alargue a un box culvert (1.7 x 1.7 m) cuyo cuerpo en concreto ya se tiene terminado. Falta armar y fundirle las placas de acceso. Dentro del sobreancho de la vía se trabaja en excavaciones para las redes ITS, por lo tanto se prepara su terreno con excavación, adición de suelo mejorado y compactación. Sector Politécnico.
b). Se realiza el alzado de la malla protectora del talud, debido a que presentaba material caído y desprendido. El peso de este material la había desapuntado de la roca.</t>
  </si>
  <si>
    <t xml:space="preserve">PK 0+650/700 </t>
  </si>
  <si>
    <t>MOVIMIENTO TIERRA o MATERIAL DE DESCOMBRO, CI</t>
  </si>
  <si>
    <t>En  Galería de Conexión Peatonal No 2 (2+165-Tunel nuevo):  Se termino la excavación de la galería desde el túnel nuevo (Cale), avanzó en terrenos con sostenimiento Tipo SG- II,sección completa, en el PK0+085,4. Ltotal acumulada de excavación = 92,4 m;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Ltotal acumulada de excavación = 86,6 m;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Ltotal acumulada de excavación = 80,6 m; éste avance esta adelantado,  teniendo en cuenta el programa de obra actualizado, el cual contempla el  inicio de excavación, el día 30 de diciembre de 2020.
En  Galería de Conexión Peatonal No 4 (3+645-Tunel nuevo):  Se terminó la excavación de la galería desde el túnel nuevo (cale),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(Cale),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Se terminó la excavación de la galería desde el túnel nuevo (Cale), avanzó en terrenos con sostenimiento Tipo SG- II,sección completa, en el PK0+110,40. L total acumulada de excavación =114,80 m; éste avance esta adelantado,  teniendo en cuenta el programa de obra actualizado, el cual contempla el  inicio de excavación, el día 12 de marzo de 2021.
En  Galería de Conexión Peatonal No 6 (4+940- Túnel nuevo) , Se Terminó la excavación desde el túnel nuevo, en terrenos con sostenimiento Tipo SG- II, sección completa, en el PK0+136,50. L total acumulada de excavación = 140,50 m, éste avance esta adelantado,  teniendo en cuenta el programa de obra actualizado, el cual contempla el  inicio de excavación, el día 14 abril de 2021.
En  Galería de Conexión Vehicular No 1 (1+695- Túnel nuevo). Se Terminó la excavación desde el túnel nuevo, en terrenos con sostenimiento Tipo SG- II,sección completa, en el PK0+093,20. L total acumulada de excavación = 100,20 m, éste avance esta adelantado,  teniendo en cuenta el programa de obra actualizado, el cual contempla el  inicio de excavación, el día 17 marzo de 2021.
En Galería Peatonal No 1 (1+230- Túnel nuevo). Se terminó la excavación desde el túnel nuevo (Cale), en terrenos con sostenimiento Tipo SG- II, sección completa, en el PK0+092,2- Ltotal acumulada de excavación = 101,4 m; éste avance esta adelantado,  teniendo en cuenta el programa de obra actualizado, el cual contempla el  inicio de excavación, el día 27 de abril de 2021.</t>
  </si>
  <si>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sz val="11"/>
        <color theme="1"/>
        <rFont val="Arial"/>
        <family val="2"/>
      </rPr>
      <t>.</t>
    </r>
    <r>
      <rPr>
        <u/>
        <sz val="11"/>
        <color theme="1"/>
        <rFont val="Arial"/>
        <family val="2"/>
      </rPr>
      <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</si>
  <si>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 plataforma para los voladizos, instalación acero de refuerzo de la losa y se funde. En el vano 3, se realiza retiro de secciones de la losa,  New Jersey y demolición de tablero sobre Vigas. En Vanos 2 y 3, se instala plataforma voladizo, metal deck y acero de refuerzo de la losa y se funden.</t>
    </r>
    <r>
      <rPr>
        <sz val="11"/>
        <color rgb="FFFF0000"/>
        <rFont val="Arial"/>
        <family val="2"/>
      </rPr>
      <t xml:space="preserve">  Perforaciones e instalación de platinas 5/8, pernos 1", parales IPE-220 y tubería metálica D=4", baranda metálica por ambos costados. Instalación de pintura anticorrociva y pintura amarilla de poliuretano. Construcción de apoyos para postes de luminarias costado izquierdo. Instalación acero de refuerzo New Jersey costado izquierdo salida Puente lado Santafé de Antioquia.</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</si>
  <si>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 Demolición de tablero sobre Vigas y encofrado realce de Vigas</t>
    </r>
    <r>
      <rPr>
        <sz val="11"/>
        <color rgb="FFFF0000"/>
        <rFont val="Arial"/>
        <family val="2"/>
      </rPr>
      <t>.</t>
    </r>
    <r>
      <rPr>
        <sz val="11"/>
        <rFont val="Arial"/>
        <family val="2"/>
      </rPr>
      <t xml:space="preserve"> Instalación de plataforma para voladizos, metal-deck, acero de refuerzo de la losa vanos 1, 2, 3, 4 y 5 y se funden</t>
    </r>
    <r>
      <rPr>
        <sz val="11"/>
        <color rgb="FFFF0000"/>
        <rFont val="Arial"/>
        <family val="2"/>
      </rPr>
      <t>. Se funden bordillos.  Instalación de platinas y desviadores reforzamiento externo de vigas 17 y 20. Se tensionan cables.</t>
    </r>
  </si>
  <si>
    <r>
      <rPr>
        <b/>
        <sz val="11"/>
        <color theme="1"/>
        <rFont val="Arial"/>
        <family val="2"/>
      </rPr>
      <t xml:space="preserve">AMPLIACIÓN PUENTE N°6 QUEBRADA LA POTRERA . </t>
    </r>
    <r>
      <rPr>
        <b/>
        <sz val="11"/>
        <rFont val="Arial"/>
        <family val="2"/>
      </rPr>
      <t>PK5+538 UF1.</t>
    </r>
    <r>
      <rPr>
        <sz val="11"/>
        <rFont val="Arial"/>
        <family val="2"/>
      </rPr>
      <t xml:space="preserve">  El concesionario inicia actividades el 18 de enero de 2021.  Este Puente está conformado por 6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el vanos 6, 5, 4, 3 , 2. y 1 Demolición de losa sobre vigas. Realce de Vigas. Instalación de plataforma para voladizos, metal-deck y acero de refuerzo de losa vano 6. Anclaje de platinas y desviadores reforzamiento externo de vigas 12, 16 y 20.</t>
    </r>
  </si>
  <si>
    <r>
      <rPr>
        <b/>
        <sz val="11"/>
        <color theme="1"/>
        <rFont val="Arial"/>
        <family val="2"/>
      </rPr>
      <t xml:space="preserve">AMPLIACIÓN PUENTE N°21 QUEBRADA LA GUARACÚ I . </t>
    </r>
    <r>
      <rPr>
        <b/>
        <sz val="11"/>
        <rFont val="Arial"/>
        <family val="2"/>
      </rPr>
      <t>PK16+130 UF1.</t>
    </r>
    <r>
      <rPr>
        <sz val="11"/>
        <rFont val="Arial"/>
        <family val="2"/>
      </rPr>
      <t xml:space="preserve">  El concesionario inicia actividades el 13 de enero de 2021.  Este Puente está conformado por 4 luces en Vigas postensada La sección está conformada por 4 Vigas sobre la cual se apoya una losa de 20 cm de espesor y un ancho de tablero de 9,08 m. La luz del Puente son aproximadamente 80,00 metros.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el vanos 1, 2, 3 Y 4</t>
    </r>
    <r>
      <rPr>
        <sz val="11"/>
        <color rgb="FFFF0000"/>
        <rFont val="Arial"/>
        <family val="2"/>
      </rPr>
      <t>. Se realiza la demolición del tablero sobre las Vigas existentes. Se realzan las Vigas. Se instala plataforma para voladizos, Metal-Deck y acero de refuerzo losas Vanos 1, 2, 3 y 4 y se funden.</t>
    </r>
  </si>
  <si>
    <t>Puente PK 20+380 UF2.1. -  ESTRIBO 1. Acabados en módulos 1, 2 y 3 muro 105.</t>
  </si>
  <si>
    <t>Puente PK 20+380 UF2.1. PILA 1. Escarificación superficie de contacto para mesetas de nivelación sobre pedestales.</t>
  </si>
  <si>
    <t>Ampliación Puente N°9 PK7+960 UF1  San Gregorio.  Tensionamiento de cables reforzamiento exrterno viga 20.</t>
  </si>
  <si>
    <t xml:space="preserve">Programa 5. Apoyo a la capacidad de gestión institucional </t>
  </si>
  <si>
    <t>del 17-03-21 al 23-03-21</t>
  </si>
  <si>
    <t>Acompañamiento visita Corantioquia, evaluación permiso de aprovechamiento forestal en el predio el Totumo, y revisión de siembra en el predio "Humedal la Bramadora" correspondientes a permisos de aprovechamiento forestal asociados al PAGA de operación y mantenimiento.</t>
  </si>
  <si>
    <t>CORANTIOQUIA, DEVIMAR, ÉPSILON 4G.</t>
  </si>
  <si>
    <t>Acompañamiento reunión virtual de seguimiento y control realizada por la ANLA al expediente LAV0066-00-2016, otorgado para la Construcción de la UF1y3</t>
  </si>
  <si>
    <t>ANLA, DEVIMAR, ÉPSILON 4G</t>
  </si>
  <si>
    <t>Acompañamiento actividades  monitoreo de calidad de aire realizado por el laboratorio certificado MCS.</t>
  </si>
  <si>
    <t>Acompañamiento monitoreo calidad de agua y ruido realizados por el laboratorio certificado MCS.</t>
  </si>
  <si>
    <t>Elaboración informe semanal 284 y diligenciamiento Formato R-CEC-22 "Registro fotográfico"</t>
  </si>
  <si>
    <t>Seguimiento Fichas: 
UF1y 3: PMF-14, PMF 05, PMF 09, PMF-16, PMF 13, PMF-06,PMB 02, PMB 08, PMB 07, PBSE-4.1-11.
Operación y mantenimiento: PAC-2.3-06, PGH-3.1-09, PBSE-4.2-12, PAC-2.4-07, PBSE-4.3-13.
Mejoramiento: PAC-2.4-07, PAC-2.1-04, PMIT-5.3-17.</t>
  </si>
  <si>
    <t>UF 4 Ruta 25B02 -PR5+800
Limpieza de ODT Box Culvert.</t>
  </si>
  <si>
    <t>UF3 Ruta 6204 APR44+630 
Inspección cámaras túnel</t>
  </si>
  <si>
    <t>UF 1</t>
  </si>
  <si>
    <t>UF 2</t>
  </si>
  <si>
    <t>UF 3</t>
  </si>
  <si>
    <t>UF 4</t>
  </si>
  <si>
    <t>pago de intereses del  aporte 44</t>
  </si>
  <si>
    <t>Aportes intereses fondeo 44</t>
  </si>
  <si>
    <t>Intereses Aporte 44</t>
  </si>
  <si>
    <t>pago de intereses del  aporte 41</t>
  </si>
  <si>
    <t>Intereses giro 11 semestre 11</t>
  </si>
  <si>
    <t>Intereses Aporte semestral 2021-01</t>
  </si>
  <si>
    <t>MASC int</t>
  </si>
  <si>
    <t>Intereses Giro 11 Semestral</t>
  </si>
  <si>
    <t>Sección intereses MASC</t>
  </si>
  <si>
    <t>Cumplió ( fecha extemporanea y pago de intereses)</t>
  </si>
  <si>
    <t>Sección intereses Interventoría y Supervisión</t>
  </si>
  <si>
    <t>ENTREGA MODIFICACION DISELO DEL TALUD K8+500 DE LA UNIDAD FUNCIONAL 1</t>
  </si>
  <si>
    <t>D-02-01-20210323-000783</t>
  </si>
  <si>
    <t>Del 25/03/21
al 31/03/21</t>
  </si>
  <si>
    <t>Llenos y ODT # 008 + Disipador - CI</t>
  </si>
  <si>
    <t>Terminadas las actividades sobre el terraplén, construida la ODT (con tubería Titan x 1500 mm.) y construido su canal abierto (para conectar estas obras con la existente) este sector se sometió al cubrimiento con material de llenos y quedar en cota de subrasante. También hubo excavación lateral para el tendido (subterráneo) de redes eléctricas y de ITS. Se termino la colocación de granulares clasificados empleándose la motoniveladora CAT 140 M y el vibro para afirmados Hamm. Se realiza la construcción de cunetas en concreto con sección en L.
Hacia el PK menor (y con dirección a La Frisola), donde se tenia un gran acopio de material de fresado o RAP y material granular, se realizo el extendido de granulares para conformar la estructura del pavimento flexible, luego se realizo la imprimación utilizando emulsión asfáltica de curado lento y finalmente se le coloco la capa intermedia de concreto asfaltico, tipo MSC-25. Se inicia la construcción de drenajes laterales superficiales. 
El tramo solo se permite para el transito temporal de los vehículos y equipos de la Concesión. Sector El Arriero.</t>
  </si>
  <si>
    <t xml:space="preserve">a) El tramo ya cuenta con la mezcla asfáltica en caliente tipo MSC-25. Se reactiva nuevamente la construcción de cunetas con sección V y con sección en L sobre el PK 3+200. Se termino de construir el canal abierto tipo cárcamo con bordillos discontinuos para captación de aguas "por bombeo" de la nueva calzada y recibir aguas de ODT. Se utilizo concreto premezclado de 21 MPa, transportado en mixer. Hubo traslado y resembrado de palmeras traídas del sector El arriero.  
b) Inactivo. Realizado el fresado y excavación en busca de fallos, blandones y humedades se realizo la instalación de  base granular e  imprimación de granulares con emulsión de rompimiento lento y posterior instalación de mezcla asfáltica tipo MSC-25. Se acondiciono cuneta en V para acceder a negocio particular. Sector intervenido frente al Trapiche comunitario y Rancho Alegre.  </t>
  </si>
  <si>
    <t>Construcción de muro en TA o # 011 + Viga de realce + perfilado de talud.</t>
  </si>
  <si>
    <t>Muro # 037 - TA, Seguridad vial</t>
  </si>
  <si>
    <t>Perdida de banca, La Potrera - CD * Muro en HA # 167</t>
  </si>
  <si>
    <t>Hubo actividad de corte mecánico mediante el uso de una excavadora CAT 320 D2 que incluyo retiro de material. Se realizo la instalación de malla electro soldada y concreto lanzado sobre el talud destapado y cortado, para evitar derrumbamientos o desprendimientos. Se demolieron 2 muros existentes. Hacia el PK mayor se llevo a cabo la construcción por etapas para zapatas y vástagos, con diferentes cota de cimentación. Terminados los vástagos se les impermeabilizan tramos aplicando pintura negra bituminosa previa construcción de filtros con llenos granulares sobre su trasdós. Sobre la siguiente área construidos los 21 caissons con el montaje y amarre de los hierros para la viga de encepado ya fundida en concreto hidráulico. Se colocan los aceros de refuerzo empatándolos con los aceros de los vástagos del primer tramo (tanto los de repartición como los principales - altura). Posteriormente se anclaran torones como sistema de reforzamiento para el muro de contención. Sobre la calzada izquierda (o nueva calzada) sigue habilitado el tramo para el transito automotor, previa demarcación y señalización con delineadores tubulares y maletines.</t>
  </si>
  <si>
    <t xml:space="preserve">En la parte mas baja se sigue abriendo espacio para acceder fácilmente sobre el aproche # 2 del nuevo puente sobra La Rochela, y se direcciona el corte hacia el muro de TA # 026 de la CI. Se continuara corte mecánico de material derrumbado (con 2 CAT sobre orugas), pero sobre la parte media alta del talud derrumbado, con difícil acceso de las volquetas por su alta pendiente. También se sigue transportando con equipo sobre orugas, materiales y equipos (ej. malla 15x15x6 + cemento + agregados) hacia la parte media. Sobre la corona del talud, se realizo corte y estabilización. Allí se instalaron paneles de malla electrosoldada y se aplico concreto lanzado. Sobre la primera fase del perfilado, se terminaron de colocar anclajes activos (@ 3 torones de acero), con L = 22 m. e inclinación de - 10 grados. Se termina el segundo y tercer banco de excavación y perfilado mecánico, hay colocación de pantalla en concreto. El material cortado se lleva al lleno del PK 11+800 o al frente Doña Rosa. Sobre la plataforma del nuevo puente se instala el campamento y allí, se ensamblan las sartas de torones y la formaleta para los dados de anclaje.  Lluvias de larga duración, afectan los trabajos de corte mecánico y de los acarreos. 
Hacia PK mayor, para el transito automotor se le habilito su paso por los nuevos puentes y se abandonara en su totalidad la calzada existente. Sector de La Rochela. </t>
  </si>
  <si>
    <t>Reforzamiento y protección talud perfilado - Pavimento rígido, veredal</t>
  </si>
  <si>
    <t>a) Inactivo. Sobre el perfilado del talud se continuara realizando la consolidación del talud (en su segunda fase) con la colocación de pernos pasivos de anclaje (con varillas corrugadas # 10 y de Fy= 60 000 psi. y de L= 12 m) en una grid de 3 x 3 m. Después el cubrimiento y protección se hará con malla de acero electrosoldada (15x15x6)  y concreto lanzado (e= 10 cm) de 28 MPa. Para la mayoría de los trabajos, se utiliza personal y equipo suspendido.
b) Inactivo. Para la vía de acceso a la Vda. Mestizal alto, se continuara la construcción de algunos drenajes pendientes. Sobre el costado izq., se fundió en concreto un disipador longitudinal (o corta aguas) anexo al pavimento rígido. Hubo fundida de bordillos discontinuos en concreto (0.15x0.15x1.8 m). Algunas lluvias afectan trabajos y las zonas de talud no recubiertas o protegidas con geosinteticos y por lo tanto se le forman surcos y cárcavas.  En la parte alta se termino un peinado mecánico con CAT 317D, debido a material derrumbado y rodado sobre la vía veredal. Sobre la pata del talud y calzada existente se realizo la extensión de material  granular para formar la estructura granular del pavimento flexible. Sigue pendiente un nuevo traslado de redes secas. Se trabaja con personal PARE / SIGA
c) Sobre la calzada existente y sobre la opuesta, finalizo el corte mecánico y se unieron las rasantes de dos (2) puentes consecutivos en construcción. Se coloco la capa asfáltica en caliente tipo MSC-25. Espacios anexos pero en un nivel mas alto, fueron ocupados para el parqueo de equipos y elementos necesarios en obra, como bodega y montaje de campamento. Sigue pendiente nuevo traslado de redes secas. Se trabaja con personal PARE / SIGA.</t>
  </si>
  <si>
    <t>Termina la excavación mecánica para la construcción de un muro "semi curvo" de contención en HA (zapata y vástago). Sera de L= 125 m. El talud de la actual vía es sometido previamente a un cubrimiento de una pantalla de concreto lanzado y a una consolidación con pernos # 10 (L= 6 m) como anclajes pasivos y drenes en PVC (L= 3 m). Esta obra de apoyo para la nueva calzada no se encuentra dentro del Plan de obras del Concesionario. Sector de ubicación entre Mestizal II y Piedra Negra.</t>
  </si>
  <si>
    <t>Los trabajos de  corte de montaña (de un gran banco rocoso) en el sector de Piedra Negra, se termino con el uso de explosivos químicos controlados y con el uso de patrones de perforación. Para terminar con los trabajos de conseguir la cota de sub rasante, personal utilizo compresores + martillos neumáticos + martillo hidráulico y la cuchara de excavadora. Ahora, se inicia la colocación de un lleno como sello, posteriormente vendrá la colocación de granulares que conformaran la estructura del pavimento flexible. La rasante de la nueva calzada en este punto baja (mucho mas que la actual vía) debido a que hay que unir 2 puentes en construcción.</t>
  </si>
  <si>
    <t xml:space="preserve">a) 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trituradoras, excavadoras, bulldozer D6T, cargador CAT articulado y volquetas.  
b) Inactivo. Terminada la conformación de la calzada incluyendo la imprimación de granulares, la colocación de la capa asfáltica y la construcción de cunetas laterales; se inicia la conformación de la calzada en construcción y el acceso al puente PK 11+110 de asados Doña Rosa, el muro en TA o # 036 y el retorno #1. Los espacios o áreas son ocupados(as) para el acopio de vigas pretensadas, para los equipos de carga / transporte y por grandes grúas. </t>
  </si>
  <si>
    <t xml:space="preserve">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Terminada la construcción del muro escollera con la colocación y el acomodo de grandes rocas superpuestas una a la otra, utilizando excavadora CAT 330 D2L; se entro de inmediato en la etapa siguiente de confección del terraplén, se utilizo un bulldozer CAT D6T y un vibro pesado (para los afirmados) de aro y llanta Hamm, y en ocasiones CAT sobre orugas.  Se continúan el extendido de las capas horizontales de llenos compactados (con capa # 37) para un único banco y con única pendiente uniforme, con un ancho promedio de 8 m. Estacas marcan llenos de mas de 20 m., de altura y con talud de 2 1/4H:1V. Se trae material acarreado desde La Rochela. 
Sobre la plataforma vial (que esta en otro nivel superior) y que viene desde la planta de trituración, se extiende y compacta material de llenos y también se adiciona material fresado o RAP. Este tramo intervenido tendrá que subir 3 m., mas y llegar a alcanzar una cota de rasante similar a la vía existente (o PK 13 - campamento de MAR1), por lo tanto continúan los llenos. Lluvias afectan trabajos de acarreos y extendido de térreos. Existe un piezómetro instalado al que se le toman datos para control de campo. </t>
  </si>
  <si>
    <t>Corte mecánico + perfilado de talud + sostenimiento - CI y Box gemelo # 057 (canalización de la Qda. La San Juana II) + ODT # 058</t>
  </si>
  <si>
    <t>a) Se termina en la corona del talud perfilado mecánicamente "por segunda vez y rebajada su inclinación por descompresión presentada el año pasado", la colocación de malla electrosoldada y el cubrimiento con concreto lanzado (a manera de pantalla protectora). Hubo perforación "con equipo suspendido" de huecos (varias filas) para la colocación de pernos pasivos y drenes en PVC. 
Se tiene terminado el confinamiento (con pernos roscados # 10 + drenes en PVC + malla electrosoldada + concreto lanzado), sobre la segunda fase del talud ya perfilado.  
La tercera fase ya se tienen colocados paneles de malla electrosoldada y pernos. Hacia el PK mayor (talud de interacción con las construcciones particulares de La Hostería) se hacen perforaciones para colocar pernos de anclaje + drenes en PVC (se utiliza equipo autopropulsado sobre orugas); hay trabajos de inyección de pernos con el uso de morteros de cemento. Un tramo final del talud de corte, se cubre utilizando plásticos a fin de proteger los suelos de una sobre saturación debido a las lluvias. Hay presencia de aguas infiltradas.  
Sobre la segunda berma de cortante, se emplazo la entrada al negocio particular de Las Grutas. En la parte central (que vendría a ser la tercera berma) se excavo la plataforma vial encajonada donde se emplaza la nueva calzada, hubo colocación de piedra rajón para mejorar la cimentación de la estructura del pavimento flexible. 
Se construyo una ODT # 058 x 900 mm, con tubería acampanada, sus buzones (encole / descole), y se concluyo la construcción de un disipador escalonado que sale casi debajo de la plataforma de la piscina. Se inicia construcción de sub drenes. En un corto tramo y conseguido el nivel de sub rasante se procede a la extensión de granulares que conformaran la estructura del pavimento flexible y se realiza su imprimación con emulsión asfáltica de curado lento. 
Las rasantes de esta la vía nueva con el tramo del PK 13 no se han unido. Se corte un espacio mecánicamente con CAT, mas grande entre la nueva calzada y la antigua para dar amplitud y visibilidad para entrar a la Vereda. Cuando hay lluvias se retrasan los trabajos de cortes y acarreos. Para acceder o dejar el frente de obra en conexión con la actual calzada, se trabaja con personal PARE / SIGA, sector Hostería Las Grutas.
b) Sobre el box del PK 12+764 después de su terminación se dejo inactivo por un tiempo. Para todo el cuerpo del box, se utilizo concreto premezclado y bombeado de 28 MPa. La obra es de L = 21 m. de largo. Las aguas de la Qda. (San Juana II), circulan libremente por el box. Sobre un área anexa a esta obra hubo demolición de una vivienda y se continúan con los llenos laterales y superiores compactados con Hamm y extendidos con motoniveladora CAT. Los taludes laterales de este lleno se dejaron con pendiente 3:2. Conseguido el nivel de sub rasante se procede a la extensión de granulares que conformaran la estructura del pavimento flexible y se realiza su imprimación con emulsión asfáltica de curado lento. Sector Hostería Las Grutas. Lluvias afectan trabajos de acarreos</t>
  </si>
  <si>
    <t xml:space="preserve">Hubo fresado total de la calzada. Se fresaron franjas, fallos, deformaciones, agrietamientos e inestabilidades. También hubo bacheos aislados tipo cajeo. Se agregan áridos vírgenes tipo BG granular utilizando la motoniveladora, luego de su compactación se continuo con la etapa de imprimación con emulsión asfáltica de curado lento y el extendido de la capa intermedia asfáltica en caliente tipo MSC-25. Se realizan cortes con disco diamantado a fin de construir cunetas (en ambos costados) con sección en L por el sistema de ajedrezado. Sobre la salida del túnel peatonal, se continua con la construcción de una rampa "peatonal". Sector Tamarindos / Comfenalco.
Hacia PK mayor (llegando a Margarita del 8), después del fresado + la adición de áridos vírgenes + la colocación de la capa asfáltica se terminan cortes con disco diamantado para la construcción de cunetas (por sistema de ajedrezado) con sección en L. El transito automotor se habilito por la nueva calzada, previa demarcación del tramo. </t>
  </si>
  <si>
    <t>Corte talud (nueva perfilación) - Consolidación, cubrimiento y sostenimiento - CD</t>
  </si>
  <si>
    <t>a) Tramo inicial, inactivo: Se termino el corte y excavación para conformación de la banca (se bajo rasante hasta 3 m de profundidad). Ya encontrada la cota de sub rasante se colocaron granulares que formaron el paquete estructural del pavimento flexible. Impermeabilizados estos granulares se extendió la capa asfáltica en caliente MSC-25. Previamente se construyeron los subdrenaje (geotextil NT + piedra filtro +tubo ranurado en PVC). Sobre ese primer tramo también se termino la construcción de las cunetas laterales con sección en L.  
Se realiza instalación e inyección de pernos (se tiene a la fecha 310 pernos de L= 9 m y 70 drenes en PVC ). Se colocan pernos pasivos de anclaje con malla 3 x 3 m., y L= 9 m.  Se continua  instalación de  malla (15x15x6) en la parte media baja. 
Hacia el PK medio y sobre el talud (intermedio) separador de calzadas, se concluyo la consolidación con pernos pasivos # 10 colocados @ 1.5 m de distancia y luego la aplicación de concreto lanzado bombeado y transportado en mixer. 
b) Tramo final: Hacia PK mayor del talud que llevara tres banqueos, sigue trabajando una CAT (sobre orugas) que realiza el perfilado y excavación sobre la segunda berma de cortante e inicio de cortes en la fase III; con su colocación de pantalla en concreto lanzado y pernos pasivos de anclaje. Sobre la fase # 1 se termino con la colocación de malla electrosoldada (15x15x6mm) + pernos autoperforantes (L= 9 m) y se aplico concreto lanzado (colocado por bombeo y transportado en mixer). Hay 2 perforadoras sobre orugas auto propulsadas, trabajando en la segunda fase de sostenimiento del talud.   
A causa de lluvias, el talud en tratamiento y perfilación sufrió un deslizamiento tipo rotacional, y luego lluvias adicionales aumentaron el tamaño del deslizamiento del talud en tierra. Por el método de traspaleo mecánico se descargo el material rodado y deslizado, dejándose el talud mas tendido o con poca inclinación obteniendo la fase III. Sobre los agrietamientos aparecidos desde la zona media (en forma diagonal) del talud en recubrimiento hacia el talud ya protegido, se prolonga su fisuramiento hasta la pata del talud. Maquina sobre orugas realizo corte de la pantalla protectora.  
Se procede a reforzar con mas pernos pasivos el talud cubierto y consolidado, se utiliza otro equipo perforador autopropulsado. Nuevamente y debido a lluvias de larga duración ocurre una nueva descompresión de la cara expuesta. Personal construye una cuneta perimetral en concreto. Durante estos trabajos hay chequeos topográficos. Sobre el PK menor (previa demarcación) sigue habilitado el cruce del transito automotor, pero el transito sigue utilizando la calzada existente. Sector ubicado cerca a La Guaracú I.</t>
  </si>
  <si>
    <t xml:space="preserve">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acopio temporal y voluminoso en la planta # 2 o PK 11+700. También se esta utilizando el fresado para combinarlo y utilizarlo con los granulares de sub base en tramos de mejoramiento vial y en el lleno de PK 11+800 "sobre la plataforma superior". (se mezcla en proporción 4:1).  </t>
  </si>
  <si>
    <t>a) Inactivo. La obra finalizada hizo conexión (en escuadra) sobre las bases del estribo # 2 del puente K 4+500. Es un muro de 119 m de largo con varios niveles de cimentación debido a la topografía del lugar. El polígono formado por el talud de corte y que sostiene la actual vía (con concreto lanzado) se cubrió con laminas de geodren planar a medida que se subieron con los niveles de llenos. Ahora personal realiza trabajos de adecuación de cuneta perimetral (con prefabricados trapezoidales) sobre el intradós del muro. Se continua con la construcción de una viga (tramificada) de realce a todo lo largo del muro y apoyada sobre el borde de las escamas prefabricadas (ancho 2.0 x h= 0.5 y tramos de 2.9 m.). Hacia PK menor hay un PARE / SIGA, porque todos los vehículos circulan por un solo carril y sobre la calzada existente.
b) Inactivo. Trabajos terminados sobre el talud. Sobre la calzada existente y en los vanos del nuevo puente, (y hacia el PK menor), se sometió el talud de la vía, a la colocación de pernos pasivos (autoperforantes # 10) en una única fila, así: Tramo # 1; 9 Und. con L= 9m; Tramo # 2 y # 3 con 10 Und. con L= 6 m., para un total de 19 pernos. Hay también colocación de una fila de drenes en PVC de D= 2.5". Culminadas la etapas en cada tramo, se coloco la malla electrosoldada y concreto lanzado a modo de pantalla de protección.</t>
  </si>
  <si>
    <t>Corte + nuevo perfilado de talud + protección, CD</t>
  </si>
  <si>
    <t>Los cortes sobre los taludes (en cajón) mostraron desde su comienzo ser altamente erosionables y se formaron poco a poco deslaves y surcos, y en consecuencia el talud mas alto y con forma sesgada sufrió descompresión en varios tramos. La temporada invernal afecto el estado de los agrietamientos. Por lo tanto se continua su peinado (mecánico con CAT y que no se concluyo) para remover el material fallado y de esta manera se tiende con una menor pendiente la única cara que poseía el talud perfilado y fallado el pasado año (agosto). Se continua en su corona, la perforación mecánica y la perforación de huecos para colocar pernos pasivos de anclaje (L = 6 m) + drenes en PVC con L = 3 m y la respectiva pantalla de concreto; a medida que se excava y baja el corte se recubre. Se suprime el paso vehicular que se había habilitado "por un carril" y bajando hacia San Jerónimo, por lo tanto todo el transito automotor circula por la calzada subiendo. Lluvias pueden continuar afectando mas su estabilidad. Sector o Zona Urbana de San Jerónimo y limites con la UF-1.0.</t>
  </si>
  <si>
    <t>Sector fresado totalmente. Sobre la corona de la curva vertical convexa se retiro capa asfáltica y la totalidad de la estructura granular (con dos CAT sobre orugas, con uso de la cuchara y/o martillo hidráulico) a fin de bajar la cota, disminuir la pendiente y se modificara de inmediato el PIV de la curva vertical. Pero debido a la dureza de la roca se recurrió a la perforación de barrenos para voladuras con explosivos químicos controlados para su fragmentación. Cuando se suspenden barrenos nuevamente se procede a la excavación mecánica. Por lo tanto las rasantes de ambas vías se irán a igualar en este trayecto. En este tramo ya casi se consigue el nivel de la subrasante. Sector Loma Hermosa
Hacia el PK mayor, donde lo permitieron los trabajos se colocaron granulares y luego se procedió a su imprimación. Hacia el PK mayor "después de La Qda. La Espada" hubo fresado selectivo, bacheos aislados tipo cajeo, fresado por franjas según la severidad de grietas, de deformaciones o de las inestabilidades. Un largo tramo ya cuenta con la capa asfáltica tipo MSC-25. Se construyeron cunetas en concreto. El transito automotor circula por la nueva calzada. Frente de obra ubicada en el sector de Loma Hermosa / El Francés.</t>
  </si>
  <si>
    <t>Inactivo. Después de realizar la actividad de demarcación horizontal sobre la CD, con el uso de pintura para trafico B/A se autorizo el desvío del transito automotor. 
Se intervino la calzada existente con fresado en frio levantando toda su capa asfáltica, se imprimaron los granulares y se coloco la capa MSC-25. Se dio inicio a la colocación y extensión de la capa asfáltica en caliente MSC-19 previa colocación de un riego de liga. Sector El Sapo - Meloneras.</t>
  </si>
  <si>
    <t xml:space="preserve">a) Inactivo. Hacia el PK menor, se realizo el fresado en frio y por un extremo de la actual calzada. Se utilizo parte del granular existente y otro granular virgen (BG) se adicionó. Se hizo su imprimación con emulsión asfáltica y se coloco la capa asfáltica en caliente MSC25. Se termino el trabajo con la construcción de cunetas en concreto (premezclado de 21 MPa) con sección en L y fundidas por sistema de ajedrez.
b) En el tramo medio de este sector se levanto la totalidad de la estructura del pavimento existente (con fresado y excavadora), se levanto la rasante de una curva vertical cóncava y se procedió a la sobre excavación para buscar las cotas de cimentación de un muro curvilíneo en HA o # 042 o PK 21+450). Fueron fundidas por tramos las 5 zapatas fundidas y con diferente cota de cimentación, lo que equivale a tener cimentación escalonada. Se utilizo grúa dotada con eslinga, excavadora CAT y el colado (de la obra por tramos) se realizo utilizando concreto premezclado de 28 MPa., y colocado siempre por sistema de bombeo. A medida que subió de nivel con los concretos (vástagos) estos se impermeabilizan aplicándose pintura negra bituminosa. Se construyeron los subdrenaje, se colocaron llenos con el uso de un bulldozer y se compactaron con vibro para afirmados. Hubo construcción (por alargue) de ODTs # 216 x 900 mm., + ODT # 094 x 900 mm., que verterán directamente sus aguas al Rio Aurrá. Hubo construcción de disipadores en concreto. El tramo ya cuenta con capa asfáltica  tipo MSC-25, cunetas y bordillos prefabricados. Ahora se da inicio a colocar y extender la capa asfáltica en caliente tipo MDC-19 (carril x carril), previa imprimación con un riego de liga. Sobre este tramo existe permanentemente caída de piedra. Todo el transito automotor circula por la nueva calzada. Sector Meloneras.    
c) Inactivo.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inicio la construcción de cunetas triangulares por ambos costados de la calzada, previo corte con disco diamantado de la capa asfáltica. También se construyo un canal abierto / cerrado tipo cárcamo (60 x 60 cm), y un muro corto para dar acceso a una finca particular. Hubo actividades de paisajismo sobre el separador central. Sector Meloneras. </t>
  </si>
  <si>
    <t xml:space="preserve">a) Inactivo. Se realizo actividad de paisajismo en los anillos viales del retorno (con pajarita CAT 416F) incluyendo la construcción de sardineles en concreto y de cunetas con sección en L y en V. Hubo sembrado de palmas. Se reinician (en forma intermitente) trabajos de seguridad vial, con la colocación de defensas metálicas, tipo bionda. 
b) Con excavadora CAT 330 D2L, se inicio un corte mecánico del talud y se avanza con dirección hacia Villa del Marques, sector fruteros ambulantes.  </t>
  </si>
  <si>
    <t>a) Inactivo. Trabajos concluidos en cortes mecánicos y de llenos para prolongación de tramo vial; cerca al PR 14. El tramo ya cuenta con la capa intermedia de mezcla asfáltica tipo MSC-25. Hubo instalación de defensas metálicas tipo bionda y colocación de bordillos tope llantas prefabricados. Hay trabajos "intermitentes" de excavación manual y mecánica para el tendido de redes ITS. Solo se sigue trabajando en traslado de redes secas. 
b) Un tramo ya cuenta con capa intermedia asfáltica, tipo MSC-25, cubriéndose la ODT intervenida. Hubo instalación de defensas metálicas tipo bionda. Hacia el PK mayor se construyeron cunetas en concreto con sección triangular, cunetas de corona y filtros perimetrales. También hubo colocación de bordillos tope llantas prefabricados. Hubo personal realizando traslado de redes secas e instalando redes subterráneas ITS. Se reinicia excavación mecánica con CAT 330 D2L y los acarreos en volquetas de los térreos. Sector cercano al PR 14.</t>
  </si>
  <si>
    <t>a) En el patio que funciona como de acopio de materiales (planta de asfaltos), se termina la construcción de un paso inferior para acceder a La Puerta. El galibo horizontal de la obra es de 4.5 m. x galibo vertical 3 m. x L= 34 m. Se realiza la colocación de llenos laterales aprovechando la cercanía del material procedente de la planta. La obra la realizara el Concesionario mediante acuerdo con la Comunidad por consulta previa, y por esto no se encuentra con algún avance especifico dentro de su plan de obras. Además será conocido como el puente # 048.  Anexo al box se realizo alargue de ODT # 132  utilizando tubos Titan acampanados x 900 mm., y con buzón intermedio. Se realizan llenos laterales y superiores.  
b) Hacia el PK mayor (o PK 28+400) se continúan trabajos de excavación y llenos y que por su proximidad la Rio Aurrá se hace un muro escollera escalonado (rocas grandes + concreto hidráulico). Se trabaja con bulldozer y excavadoras sobre orugas CAT (330 y 312C), se trae material de bancos de corte / préstamo. Hubo demolición del restaurante Los Guajiros. Hay alargue del box culvert (#137 con tramos escalonados y alargue de ODTs # 133 + 134 (x 900 mm) y construcción de una nueva ODT # 211. Hay control topográfico por parte de MAR1.  Sobre esta área pero en la calzada existente (o PK se inicia 28+500) un corte mecánico de térreos. Lluvias de larga duración afectan trabajos con manejo de térreos y de acarreos. Sector La Puerta - Sabanazo - Villa Carnelly</t>
  </si>
  <si>
    <t xml:space="preserve">Box concluido. Losa de contrapiso con e= 80 cm. +  muros + placa aérea + aletas (encole / descole). El concreto pre mezclado utilizado en todos los casos "es bombeado" y de 28 MPa. (o 4000 PSI). La obra tuvo un galibo vertical de 5.7 m. Terminadas de construir las placas (reforzadas) de acceso o de aproximación por ambos costados se procedió a realizar llenos por capas compactadas con vibro para afirmados. Hay colocación de granulares que componen la nueva estructura del pavimento flexible (en 2 calzadas nuevas) y que estando los áridos imprimados con emulsión asfáltica de curado lento se coloca y extiende la capa intermedia MSC-25. Hacia el PK menor se realizan llenos hasta encontrar el nivel de la calzada existente, hay adición de material de RAP para los materiales de la subbase. Esta obra corresponde al futuro acceso vehicular a la Vda. Guaimaral y la realiza el Concesionario mediante acuerdo con la Comunidad por consulta previa, y por esto no se encuentra con algún avance especifico dentro del plan de obras. Además es conocido como el puente # 045. El transito automotor circula por la calzada existente. Lluvias afectan trabajos. </t>
  </si>
  <si>
    <t>Se termino corte mecánico y perfilado de talud. Se trata de cortes térreos que se realizaron con excavadoras CAT 330 D2L. Hay talud con pendiente única y otro con 2 pendientes y berma intermedia. Para el talud de única pendiente, se termino la perforación (de una de las caras perfiladas) y se colocaron pernos pasivos de L = 9 m. y se le coloco en un corto tramo una pantalla en concreto lanzado (para proteger solo una red seca, vecina del talud). Sobre le otro talud (que cuenta con berma intermedia), y sobre su cara expuesta se somete a hidrosiembra utilizando una malla orgánica con bolsas de mulch (ecofibras / celulosa) que protegerán las semillas de la erosión hídrica / eólica (como intento de ver resultados en un plan y labor de revegetación). Sobre la plataforma vial se mejoraron los suelos débiles agregando un pedraplén. Hubo colocación de granulares que componen la nueva estructura del pavimento flexible (en 2 calzadas nuevas). Estando los áridos imprimados con emulsión asfáltica de curado lento se coloca y extiende la capa intermedia MSC-25. Se inicia la construcción de cunetas y filtros laterales. Terminados los cortes y llenos, se hará conexión con el acceso a Guaimaral (falso túnel). El transito automotor circula por la calzada existente. Lluvias afectan trabajos.</t>
  </si>
  <si>
    <t xml:space="preserve">a) Sigue evidencia de fallo sobre el costado derecho (con perdida de banca), por acción de las aguas del Rio Cuaca. Se encuentran las ODT´s # 162 y 163, con tubos Titan x 1500 mm. Pero el brazo del Rio Cauca arremete sobre este costado y los tubos Titan de las ODTs siguen su cabeceo. Sigue el agrietamiento con retroceso de su asentamiento. 
Hacia el PK menor o K 30+790 (box # 157), se tienen terminados un par de muros (de 28 MPa) en HA acompañantes uno a cada lado del descole del Box (de 6 m.  x 4.5 m y 28 MPa). Se impermeabilizaron los concretos con el paramento en contacto con tierras (pintura negra bituminosa), se le agregan laminas de lamidren que actúan como drenaje vertical y se protege la impermeabilización de los muros. Se le realizo la construcción de sus filtros laterales (geotextil + piedra filtro + tubo ranurado). Después de un tiempo de inactividad, se continua el extendido de los llenos mecánicos compactados con Hamm. Encontrada la cota de subrasante se inicia la colocación de granulares tanto a PK mayor como a PK menor, se utiliza motoniveladora CAT y vibro Hamm para afirmados. Sector Tierra Mítica.
b) Sobre la calzada opuesta (o PK 31+260/680 - CI) se termino el corte mecánico y de esta manera se alejo parte del corredor vial, del cauce del Rio Cauca. También se realizo la consolidación inmediata de la cara superior perfilada del talud con perforaciones, y se colocaron pernos pasivos (#10 de L= 3 y 9 m.), drenes en PVC (2.5") y concreto lanzado sobre paneles de malla electrosoldada (15x15x6 mm). El primer tramo del talud tuvo dos (2) fases de excavación y perfilado, con una berma intermedia. El talud intermedio se tiene finalizado tanto la fase de sostenimiento como de protección. La excavación sobre la plataforma vial se mejoro con la colocación de piedra rajón. Se realizo la construcción de nueva ODT # 159 x 900 mm acampanada. Se colocaron los granulares correspondiente a la estructura del pavimento flexible su imprimación y coloco la capa intermedia asfáltica en caliente tipo MSC-25. En este momento se siguen construyendo cunetas en concreto con sección en L y por el sistema ajedrezado.  
Sobre la montaña mas alta se continua la excavación mecánica y la perforación de la corona destapada y perfilada (cara libre) para la colocación de pernos pasivos de anclaje, con L = 12 m. Cuando hay excavación mecánica con excavadora CAT 330 D2L en la parte alta, se debe cerrar la totalidad de la vía debido a la caída y rodada de rocas, por lo tanto hay un equipo destinado a la limpieza inmediata para poder habilitar el transito automotor y siempre por un carril; allí, se trabaja con personal PARE / SIGA. Con el traslado del nuevo trazado se abandona el sitio de movimiento en masa presentado el año pasado. Lluvias afectan trabajos de corte mecánico y acarreos de térreos. Sector Tierra Mítica. </t>
  </si>
  <si>
    <t>PK 33+000 CI</t>
  </si>
  <si>
    <t>Glorieta de San Nicolás - Drenajes - Ramales</t>
  </si>
  <si>
    <t>Termina la actividad de corte mecánico y retiro de material, hacia el estribo. Se termina la construcción de dalas de cimentación del muro en TA, se trabaja con CAT 320D2 + pajarita, grúa con brazo telescópico, vibro tipo benitín, canguro y rana. Sobre el PK cercano al estribo se termino la re instalación de un tubería recta de 1500 mm para ODT (se le bajo la cota de cimentación) que atravesó perpendicularmente los muros en escamas o TA. Se siguen colocando filas de escamas prefabricadas y las dovelas terminales (o dovelas de hormigón de 35 MPa) por sus dos costados y se utiliza cinta polimérica FS30 y FS50 para su tensionamiento y fijación e intercaladas entre capas de relleno de material seleccionado. La longitud del muro tendrá 180 m y alturas variables entre 9 y 3 m., con ancho de calzada de 12 m y este se conectara desde el estribo hasta la rotonda o glorieta de la vía Bolombolo. Hay continuos chequeos y trabajos topográficos. Lluvias paralizan en ocasiones trabajos. El acceso a este frente de obra solo se realiza por la vía Santafé - Anzá - Bolombolo.</t>
  </si>
  <si>
    <t>a) Inactivo. Finaliza actividad de la construcción de filtros laterales.  
Se realizo actividad de instalación y extensión de material de sub base granular, por el método de cereo, se realiza imprimación de granulares y se instala mezcla asfáltica tipo MSC-25. Sobre el separador central hay instalación de redes ITS.
En un tramo lateral se construyen las cunetas en concreto con sección en L. 
Finaliza la construcción de el descole de ODT # 085. Sector urbano de San Jerónimo, frente al conjunto residencial Paraíso del Sol y Piñón del Rio .
b) Inactivo. Sobre el PK 20+380 CD (muro en HA  # 109 - en 3 módulos separados). Se terminaron de construir los tres muros en HA que en forma independiente enlazan las pilas del estribo # 2 del nuevo puente vehicular. Su altura fue similar a la altura del estribo. Estos 3 módulos se construyeron por etapas utilizando concreto premezclado bombeado de 28 MPa. Todos los aceros principales son en su mayoría # 10. La obra se encuentra ubicada frente al conjunto residencial Paraíso del Sol y Piñón del Rio y es denominada como el ramal norte de San Jerónimo.</t>
  </si>
  <si>
    <t>Inactivo. Hubo corte, acarreo de material de desecho, con maleza y rastrojo (que es llevado para emplearlo en trabajos de paisajismo en las partidas de Sopetrán); y también hay aporte + extendido de material para llenos. Hay un gran acopio de material de rezaga traído del túnel y de los cortes que proporcionan material rocoso.
La zona de la calzada antigua, se tiene como centro de acopio de material fresado o RAP. Sector El Ahuyamal.</t>
  </si>
  <si>
    <t>PR 49+600</t>
  </si>
  <si>
    <t xml:space="preserve">REHABILITACION DE LA DOBLE CALZADA CD / CI. - SECTOR SAN CRISTOBAL. </t>
  </si>
  <si>
    <t xml:space="preserve">Se continua el fresado de la calzada (der. bajando desde el peaje hacia Medellín y subiendo desde San Cristóbal). Por lo tanto se realiza un fresado por franjas o por lotes utilizando el equipo SANY C8. Los granulares se encuentran a una profundidad entre 16 y 18 cm. En general se realiza un fresado general de calzada de hasta e= 7 cm. desde el bordillo del separador central hasta la cuneta del borde opuesto. Cuando la calzada a rehabilitar tiene fallos, agrietamientos profundos o muestra signos de inestabilidad se le realiza bacheo con adición de granulares vírgenes. Para la ejecución de los trabajos, se habilita un tramo de la calzada opuesta o gemela para el tráfico vehicular con 2 sentidos de circulación. También se da la oportunidad al transito de circular por un carril de la calzada intervenida por fresados. Los tramos ya intervenidos se les aplica un riego total de emulsión asfáltica y se procede a extender la capa intermedia de mezcla asfáltica tipo MSC-25. El material de fresado (o RAP) se lleva al un acopio temporal de PR 46+800. El transito es controlado mediante desvíos con personal PARE / SIGA, tanto subiendo como bajando. En todo caso este es guiado y separado por cintas y delineadores tubulares, luces, conos y maletines. Lluvias afectan trabajos. Por temporada de Semana Santa, se ha hecho la demarcación horizontal en forma temporal para prestar el PMU.   </t>
  </si>
  <si>
    <t xml:space="preserve">Se encuentra totalmente montada la estructura metálica (pórtico como estructura de cubierta definitiva) de la zona o playa de peajes. La cubierta general (con Long= 18.5 m x Ancho= 36.5m), se encuentra cubriendo las 8 islas. La carpa provisional sigue en pie y protegiendo las actuales casetas de cobro.    
Sobre la plataforma o playa (que cuenta con 7 islas y 8 carriles de circulación) están por finalizar los trabajos relacionados con la disposición de redes de telecomunicaciones, con la construcción de sus cajas de inspección, de derivación y de distribución y el tapado de tuberías, con material seleccionado. 
Se construyeron las casetas o garitas de cobro (2 casetas por isla). Sobre la parte superior del muro de la caseta, se colocaron y ensamblaron perfiles metálicos (tipo Acesco), para que sirva como moldura y cerramiento superior de cada garita. La ventanería colocada tiene dispuestos vidrios corredizos de seguridad; se les siguen instalando redes y cableados para la trasmisión de (datos / voz) de los equipos electrónicos. Como dispositivos separadores de trafico, se fundieron (sobre el vértice "inicial" de cada isla) muretes en concreto hidráulico tipo media luna. Hubo cortes de placas de pavimento rígido para la instalación de dispositivos de conteo de ejes vehiculares y manejo de talanqueras. Se continua con la construcción de la viga  de transición entre pavimentos (Flx. / Rígido). Se han desmontado las carpas, se retiran las casetas de cobro de peaje provisionales existentes y se demuelen sus bases de concreto. Hay aplicación de pintura (color amarillo trafico y negro) sobre los bordes de cada isla y en los muretes. Los cobros funcionan en dos colas y por cada sentido, y hay pago electrónico FLYPASS. 
Anexo al peaje se realizo corte mecánico (con CAT 330 D2L) a fin de acceder con otra calzada en dirección hacia las oficinas provisionales de contenedores, sobre el costado izquierdo. Este corto tramo "en curva" ya cuenta con granulares definitivos y su capa asfáltica intermedia MSC-25. Los espacios son ocupados para el parqueo de vehículos particulares.  </t>
  </si>
  <si>
    <t xml:space="preserve"> El tramo ya cuenta con capa asfáltica en caliente tipo MSC-25. Terminados los cortes de carpeta asfáltica (con disco diamantado) se inicio la colocación de sardineles prefabricados para delimitar el separador central entre calzadas. Estos módulos tienen una altura estándar de 45 cm. Después de realizada la excavación mecánica con pajarita CAT 416F sobre el cabezote del encole de la ODT # 003 se construyo un muro de gaviones y en otro tramo anexo también se dio sostén al talud y a un canal de concreto existente. Este muro flexible tiene un espaldar de h= 4m de altura, utilizando mallas triple torsión 2x1x1 m., piedra de rio y geotextil NT. Sobre la ODT # 004 del PK 0+663, se realizo otra excavación mecánica para construir un muro de gaviones similar a la otra ODT. Se le construyen pilotes en concreto debido a los empujes del suelo débil y húmedo que componen al talud, estos pilotes serán conectados con una viga de amarre. Los gaviones están dispuestos en tizón / punta. Hay trabajos pendientes de acabados, paisajismo y de drenajes con colocación de material sobre el separador central. Todo el transito automotor circula por la nueva calzada.  </t>
  </si>
  <si>
    <t>PK 8+500 CD. Acá se trabaja en la cuarta fase de perfilación y colocación inmediata de malla electrosoldada. En la fase II y fase III se trabaja en consolidación + pernados + pantallas de concreto. Sector La Rochela</t>
  </si>
  <si>
    <t>PK 9+650 CI. Excavación para muro en HA # 165. Equipo realizo perforaciones para iniciar la consolidación del talud de la vía existente. Se colocan pernos pasivos corrugados # 10 de L= 6 m. y drenes en PVC. Sector ubicado entre Mestizal II y Piedra Negra.</t>
  </si>
  <si>
    <t>PK 12+800 CI. Luego de construidos los sub drenajes laterales y colocados (en un corto trayecto) los granulares, se les realiza la imprimación con emulsión asfáltica. Sector Las Grutas</t>
  </si>
  <si>
    <t>PK 17+500/600 CD - Perfilado de talud. Un par de equipos perforadores (sobre orugas), realizan huecos para densificar con mas pernos pasivos el sostenimiento del talud. La excavadora sobre orugas realiza traspaleo para remover material terreo desprendido. Sector La Guaracú</t>
  </si>
  <si>
    <t xml:space="preserve">PK 22+100 CI. Se da inicio a la colocación de la capa de rodadura tipo (MDC-19), sobre la capa asfáltica intermedia MSC-25. Se realiza desde El Sapo hasta Meloneras </t>
  </si>
  <si>
    <t>PK 29+900 CD. Continua el cubrimiento de un talud (con berma intermedia y cara expuesta), para colocar hidrosiembra utilizando una malla orgánica con bolsas de mulch (ecofibras / celulosa) que protegerán las semillas de la erosión hídrica / eólica.</t>
  </si>
  <si>
    <t xml:space="preserve">PK 29+880 CI / CD (sector Guaimaral). En este sitio colocada la capa asfáltica MSC-25, se inicia la construcción del subdrenaje lateral y el acondicionamiento del terreno para cunetas laterales  </t>
  </si>
  <si>
    <t xml:space="preserve">PK 31+300 CI. Sobre la montaña mas alta se siguen realizando los cortes y perfilados por tajadas y su consolidación inmediata. Hay control del transito con cierre total de calzada, cuando se practican cortes mecánicos. Se trabaja en la fase III. Sector Tierra Mítica.  </t>
  </si>
  <si>
    <t>PR 49+000 CD / carril der. - Rehabilitación de la doble calzada. Se realizan fresados "en frio" superficiales (ej. 7 cm.) y mas profundos (ej. 18 cm.). Acá se ilustra un cajeo para reparar un bache.</t>
  </si>
  <si>
    <t>PK 0+060 Playa de peajes - Trabajos de construcción de una viga (armada en concreto) de transición entre pavimentos, lado Medellín. Se realiza en un tramo de 21 m.</t>
  </si>
  <si>
    <t>PK 0+060 Playa de peajes - Trabajos de demarcación horizontal. Hay también aplicación de pintura color amarillo trafico y negro sobre los muretes de concreto.</t>
  </si>
  <si>
    <t xml:space="preserve">PK 0+410 CI. Personal de MAR1, realiza el montaje de un muro flexible sobre el cabezote  de una ODT # 002 (encole). También se arman gaviones para dar apoyo al canal existente. Los suelos contienen mucha humedad.  </t>
  </si>
  <si>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ESTRIBO 1: Se funden núcleos de Caisson 1 y 2. Adecuación de área para construcción de Estribo.</t>
    </r>
    <r>
      <rPr>
        <sz val="11"/>
        <rFont val="Arial"/>
        <family val="2"/>
      </rPr>
      <t xml:space="preserve"> Adecuación área para construcción de Estribo. Se funde losa de apoyo andamios de carga.Se instala plataforma y acero de refuerzo, encofrado Viga cabezal y se funde.  </t>
    </r>
    <r>
      <rPr>
        <sz val="11"/>
        <color rgb="FFFF0000"/>
        <rFont val="Arial"/>
        <family val="2"/>
      </rPr>
      <t>Se realiza excavación mecánica para construcción Estribo 1' y losa complementaria. Se nstala solado, acero de refuerzo Viga Cabezal y muro espaldar y se funde con la aleta izquierda. Instalación acero de refuerzo losa complementaria entre Estribo 1 y estribo 1' y se funde.</t>
    </r>
    <r>
      <rPr>
        <sz val="11"/>
        <color theme="1"/>
        <rFont val="Arial"/>
        <family val="2"/>
      </rPr>
      <t xml:space="preserve">
</t>
    </r>
    <r>
      <rPr>
        <sz val="11"/>
        <rFont val="Arial"/>
        <family val="2"/>
      </rPr>
      <t>PILA 1: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maciza de 6x3x8 y se funde tercer tramo. Instalación acero de refuerzo y encofrado de columnas rectangulares A y B. Se funde el último tramo.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r>
      <rPr>
        <sz val="11"/>
        <rFont val="Arial"/>
        <family val="2"/>
      </rPr>
      <t>. Por modificación en el diseño en el Estribo 2, se va ampliar el estribo, se contruye una losa complementaria y se construye Estribo 2', para empatar con el mruo en tierra armada. Se realiza demolición parcial de  muro espaldar del Estribo 2. se realizan perforaciones y anclaje de acero de refuerzo, encofrado y se funde.  Para el Estribo 2', se instala acero de refuerzo de la Viga Cabezal  y del muro espaldar y se funden. Instalación plataforma y acero de refuerzo losa complementaria y se funde.</t>
    </r>
    <r>
      <rPr>
        <sz val="11"/>
        <color theme="1"/>
        <rFont val="Arial"/>
        <family val="2"/>
      </rPr>
      <t xml:space="preserve">
</t>
    </r>
    <r>
      <rPr>
        <u/>
        <sz val="11"/>
        <color theme="1"/>
        <rFont val="Arial"/>
        <family val="2"/>
      </rPr>
      <t xml:space="preserve">SUPERESTRUCTURA
</t>
    </r>
    <r>
      <rPr>
        <sz val="11"/>
        <color theme="1"/>
        <rFont val="Arial"/>
        <family val="2"/>
      </rPr>
      <t xml:space="preserve">PILA 1: </t>
    </r>
    <r>
      <rPr>
        <sz val="11"/>
        <color rgb="FFFF0000"/>
        <rFont val="Arial"/>
        <family val="2"/>
      </rPr>
      <t xml:space="preserve"> Se instala plataforma para losa superior Dovela sobre Pila y Dovelas N°1, se instala acero de refuerzo de losa inferior, muros y losa superior y se funden. Montaje carro de avance para construir Dovelas en voladizos 1 y 2. Se instala acero de refuerzo, ductos  y se funden las Dovelas  2 , 3, 4, 5, 6 ,7, 8 ,9 y 10.  Se instalan y se tensionan cables.</t>
    </r>
    <r>
      <rPr>
        <u/>
        <sz val="11"/>
        <color theme="1"/>
        <rFont val="Arial"/>
        <family val="2"/>
      </rPr>
      <t xml:space="preserve">
</t>
    </r>
    <r>
      <rPr>
        <sz val="11"/>
        <rFont val="Arial"/>
        <family val="2"/>
      </rPr>
      <t>PILA 2:</t>
    </r>
    <r>
      <rPr>
        <u/>
        <sz val="11"/>
        <rFont val="Arial"/>
        <family val="2"/>
      </rPr>
      <t xml:space="preserve"> I</t>
    </r>
    <r>
      <rPr>
        <sz val="11"/>
        <rFont val="Arial"/>
        <family val="2"/>
      </rPr>
      <t>nstal</t>
    </r>
    <r>
      <rPr>
        <sz val="11"/>
        <color theme="1"/>
        <rFont val="Arial"/>
        <family val="2"/>
      </rPr>
      <t>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t>
    </r>
    <r>
      <rPr>
        <sz val="11"/>
        <rFont val="Arial"/>
        <family val="2"/>
      </rPr>
      <t xml:space="preserve">Instalacion carros de avance voladizos 3 y 4  para construir Dovelas 2, 3, 4 , 5 , 6, 7, 8, 9 y 10; se instala acero de refuerzo , ductos , se funden, se instalan cablesy se tensionan. </t>
    </r>
    <r>
      <rPr>
        <sz val="11"/>
        <color rgb="FFFF0000"/>
        <rFont val="Arial"/>
        <family val="2"/>
      </rPr>
      <t xml:space="preserve">
</t>
    </r>
    <r>
      <rPr>
        <sz val="11"/>
        <rFont val="Arial"/>
        <family val="2"/>
      </rPr>
      <t>ESTRIBO 2: Instalación de aisladores sísmicos,  acero de refuerzo y encofrado Dovela sobre Estribo y se funde con los topes sísmicos.</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</si>
  <si>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sz val="11"/>
        <rFont val="Arial"/>
        <family val="2"/>
      </rPr>
      <t xml:space="preserve"> Instalación acero de refuerzo Dovela sobre Estribo. Se funde con topes sísmicos y losa superior. Construcción muro complementario costado izquierdo, se instala acero de refuerzo, encofrado para zapatas y vástagos en módulos1, 2, 3, 4, 5 y 6  y se funden.</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Se funde losa aproximación Estribo 2.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Instalación de plataforma para construcción  de losa superior de conexión a Dovela sobre Pila; se instala acero de refuerzo y se funde. Se tensionan cables. Se instala plataforma  y acero de refuerzo para Dovela sobre Pila y Dovelas N°1. Se funde losa inferior, muros y losa superior. Montaje carros de avance para construir Dovelas N°2 , 3, 4, 5, 6, 7 y 8 voladizos1 y 2. Se instala acero de refuerzo, ductos, se funden y se tensionan cables. Se desplaza carro de avance para construir Dovela de cierre en voladizos 2 y 3, se instala acero de refuerzo y se funde. Seinstalan cables de continuidad y se tensionan.</t>
    </r>
    <r>
      <rPr>
        <sz val="11"/>
        <color rgb="FFFF0000"/>
        <rFont val="Arial"/>
        <family val="2"/>
      </rPr>
      <t xml:space="preserve">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instalan y se tensionan cables. Se instalan y se tensionan cables de continuidad 4, 4A, 5, 5A, 6, 6A, 7 y 7A.  Instalación acero de refuerzo de módulos de New Jersey por ambos costados. Se instala encofrado y se funden  por el costado izquierdo y derecho. Se realizan acabados. Se realiza la demolición de bloques de concreto en las Pilas 1 y 2. Se instalan platinas provisionales en el acceso y salida del Puente.</t>
    </r>
    <r>
      <rPr>
        <sz val="11"/>
        <color theme="1"/>
        <rFont val="Arial"/>
        <family val="2"/>
      </rPr>
      <t xml:space="preserve">
El avance en excavación y construcción de anillos es del 105,3,%</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</si>
  <si>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t>
    </r>
    <r>
      <rPr>
        <sz val="11"/>
        <rFont val="Arial"/>
        <family val="2"/>
      </rPr>
      <t xml:space="preserve"> 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ESTRIBO 2: Se funde el núcleo de los Caissons 30, 31 y 32. Se instala solado. Se instala acero de refuerzo y encofrado Viga Cabezal , topes sísmicos y pedestales y se funden para la calzada izquierda . Se instala acero de refuerzo y encofrado aletas, muro espaldar y se funden para la calzada izquierda. Se funde losa de aproximación para la calzada izquierda.</t>
    </r>
    <r>
      <rPr>
        <sz val="11"/>
        <color rgb="FFFF0000"/>
        <rFont val="Arial"/>
        <family val="2"/>
      </rPr>
      <t xml:space="preserve"> Para la calzada derecha se realiza excavación y demolición de muro existente para la construcción del Estribo. Se instala solado, acero de refuerzo y encofrado Viga Cabezal, pedestales y topes sísmicos. Se funde Viga Cabezal, topes sísmicos, pedestales y muro espaldar.</t>
    </r>
    <r>
      <rPr>
        <sz val="11"/>
        <rFont val="Arial"/>
        <family val="2"/>
      </rPr>
      <t xml:space="preserve">
</t>
    </r>
    <r>
      <rPr>
        <u/>
        <sz val="11"/>
        <rFont val="Arial"/>
        <family val="2"/>
      </rPr>
      <t xml:space="preserve">SUPERESTRUCTURA
</t>
    </r>
    <r>
      <rPr>
        <sz val="11"/>
        <rFont val="Arial"/>
        <family val="2"/>
      </rPr>
      <t>Instalación mortero de nivelación con Sika Grout sobre pedestales. Montaje del Equipo lanza-vigas.
VANOS 1 , 2, 3 ,4 y 5.  Instalación de Vigas prefabricadas sobre apoyos de neopreno en ambas calzadas, se funden Diafragmas, instalación de pre-losas, acero de refuerzo de las losas y se funden. Para el VANO 6 pra la calzada izquierda, se instalan vigas prefabricadas sobre apoyos de neopreno, se instalan pre-losas, acero de refuerzo de la losa y se funde; se construye Diafragma en el Estribo 2. Se instala plataforma y acero de refuerzo para voladizos vanos 1, 2 , 3, 4, 5 y 6 costado izquierdo y derecho y se funden para la calzada izquierda. En la calzada derecha se funden en vanos 1, 2, 3 ,4 y 5.  Se instala acero de refuerzo y encofrado para módulos de New Jersey en vanos 1, 2, 3,  4 5 y  6  y se funden para lacalzada izquierda. Se realizan acabados</t>
    </r>
    <r>
      <rPr>
        <sz val="11"/>
        <color rgb="FFFF0000"/>
        <rFont val="Arial"/>
        <family val="2"/>
      </rPr>
      <t>.</t>
    </r>
    <r>
      <rPr>
        <sz val="11"/>
        <rFont val="Arial"/>
        <family val="2"/>
      </rPr>
      <t xml:space="preserve"> Instalación acero de refuerzo y encofrado New Jersey  calzada derecha ambos costados; se funden módulos.</t>
    </r>
  </si>
  <si>
    <r>
      <t xml:space="preserve">PUENTE PK9+400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10 de noviembre de 2020.
</t>
    </r>
    <r>
      <rPr>
        <u/>
        <sz val="11"/>
        <rFont val="Arial"/>
        <family val="2"/>
      </rPr>
      <t>CONTROL DE EXCAVACIÓN</t>
    </r>
    <r>
      <rPr>
        <sz val="11"/>
        <color theme="1"/>
        <rFont val="Arial"/>
        <family val="2"/>
      </rPr>
      <t xml:space="preserve">
CALDADA IZQUIERDA:
ESTRIBO 1: Caisson 1  h=9m; Caisson 2 h=12m
PILA 1: Caisson 3 h=16,14m; Caisson 4 h=14m
 PILA 2. Caisson 5 h=21,5m; Caisson 6 h=17,7m 
                                         PILA 3. Caisson 7 h=21,1m;  Caisson 8 h=18,9m
                                        ESTRIBO 2.  Caisson 9 h=12,4m;  Caisson 10 h=12m
</t>
    </r>
    <r>
      <rPr>
        <u/>
        <sz val="11"/>
        <rFont val="Arial"/>
        <family val="2"/>
      </rPr>
      <t>INFRAESTRUCTURA</t>
    </r>
    <r>
      <rPr>
        <u/>
        <sz val="11"/>
        <color rgb="FFFF0000"/>
        <rFont val="Arial"/>
        <family val="2"/>
      </rPr>
      <t xml:space="preserve">
</t>
    </r>
    <r>
      <rPr>
        <sz val="11"/>
        <rFont val="Arial"/>
        <family val="2"/>
      </rPr>
      <t>ESTRIBO 1: Se instala acero de refuerzo y se funden los núcleos de los Caisspns 1 y 2.</t>
    </r>
    <r>
      <rPr>
        <sz val="11"/>
        <color rgb="FFFF0000"/>
        <rFont val="Arial"/>
        <family val="2"/>
      </rPr>
      <t xml:space="preserve"> Se instala solado y acero de refuerzo, encofrado Viga Cabezal y se funde con los topes sísmicos, pedestales, aleta izquierda y muro espladar.</t>
    </r>
    <r>
      <rPr>
        <u/>
        <sz val="11"/>
        <color rgb="FFFF0000"/>
        <rFont val="Arial"/>
        <family val="2"/>
      </rPr>
      <t xml:space="preserve">
</t>
    </r>
    <r>
      <rPr>
        <sz val="11"/>
        <rFont val="Arial"/>
        <family val="2"/>
      </rPr>
      <t>ESTRIBO 2: Instalación acero de refuerzo y se funden núcleos de Caissons 9 y 10. Se instala solado y acero de refuerzo Viga Cabezal, topes sísmicos y pedestales y se funden. Instalación acero de refuerzo y encofrado muro espaldar  y se funde. Instalación acero de refuerzo y encofrado aletas integradas y se funden.
PILA 1: Instalación acero de refuerzo Caisson 3 y 4 y se funden núcleos.</t>
    </r>
    <r>
      <rPr>
        <sz val="11"/>
        <color rgb="FFFF0000"/>
        <rFont val="Arial"/>
        <family val="2"/>
      </rPr>
      <t xml:space="preserve"> Se realiza elevación de colunnas a nivel de Viga Cabezal. Se instalan andamios de carga y plataforma, instalación acero de refuerzo Viga Cabezal y se funde. Instalación acero de refuerzo topes sísmicos y pedestales.</t>
    </r>
    <r>
      <rPr>
        <sz val="11"/>
        <rFont val="Arial"/>
        <family val="2"/>
      </rPr>
      <t xml:space="preserve">
PILA 2: Instalación acero de refuerzo núcleos Caisson 5 y 6 y se funden. Instalación acero de refuerzo y encofrado elevación Columnas a nivel de Viga cabezal y se funden. Instalación andamios de carca y plataforma para Viga Cabezal.</t>
    </r>
    <r>
      <rPr>
        <sz val="11"/>
        <color rgb="FFFF0000"/>
        <rFont val="Arial"/>
        <family val="2"/>
      </rPr>
      <t xml:space="preserve"> Instalación acero de refuerzo y encofrado Viga cabezal y se funde con los pedestales y topes sísmicos.
</t>
    </r>
    <r>
      <rPr>
        <sz val="11"/>
        <rFont val="Arial"/>
        <family val="2"/>
      </rPr>
      <t>PILA 3: Instalación acero de refuerzo núcleo del Caisson 7 y 8 y se funden. Adecuación área para Viga Cabezal. Se funde solado. Instalación acero de refuerzo Viga Cabezal y se funde con topes sísmicos y pedestales.</t>
    </r>
  </si>
  <si>
    <r>
      <t xml:space="preserve">PUENTE PK9+500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9 de noviembre de 2020.
</t>
    </r>
    <r>
      <rPr>
        <u/>
        <sz val="11"/>
        <rFont val="Arial"/>
        <family val="2"/>
      </rPr>
      <t>CONTROL DE EXCAVACIÓN</t>
    </r>
    <r>
      <rPr>
        <sz val="11"/>
        <color theme="1"/>
        <rFont val="Arial"/>
        <family val="2"/>
      </rPr>
      <t xml:space="preserve">
CALDADA IZQUIERDA
ESTRIBO 1. Caisson 1  h=12m; Caisson 2  h=13m 
                                      PILA 1. Caisson 3  h=17m;  Caisson 4  h=19m
PILA 2: Caisson 5 h=21m;  Caisson 6 h= 17,6m
ESTRIBO 2: Caisson 7 h=9,7m  Caisson 8 h= 13,1m
</t>
    </r>
    <r>
      <rPr>
        <u/>
        <sz val="11"/>
        <rFont val="Arial"/>
        <family val="2"/>
      </rPr>
      <t>INFRAESTRUCTURA</t>
    </r>
    <r>
      <rPr>
        <u/>
        <sz val="11"/>
        <color rgb="FFFF0000"/>
        <rFont val="Arial"/>
        <family val="2"/>
      </rPr>
      <t xml:space="preserve">
</t>
    </r>
    <r>
      <rPr>
        <sz val="11"/>
        <rFont val="Arial"/>
        <family val="2"/>
      </rPr>
      <t>ESTRIBO 1: Instalación acero de refuerzo núcleos Caisson 1 y 2 y se funden. Instalación acero de refuerzo  y encofrado Viga cabezal y se funde con topes sísmicos y pedestales y muro espaldar.</t>
    </r>
    <r>
      <rPr>
        <sz val="11"/>
        <color rgb="FFFF0000"/>
        <rFont val="Arial"/>
        <family val="2"/>
      </rPr>
      <t xml:space="preserve"> </t>
    </r>
    <r>
      <rPr>
        <sz val="11"/>
        <rFont val="Arial"/>
        <family val="2"/>
      </rPr>
      <t>Instalación acero de refuerzo y encofrado aleta izquierda y se funde.</t>
    </r>
    <r>
      <rPr>
        <sz val="11"/>
        <color rgb="FFFF0000"/>
        <rFont val="Arial"/>
        <family val="2"/>
      </rPr>
      <t xml:space="preserve">
</t>
    </r>
    <r>
      <rPr>
        <sz val="11"/>
        <rFont val="Arial"/>
        <family val="2"/>
      </rPr>
      <t>PILA 1:  Instalación acero de refuerzo núcleo de Caisson 3 y 4 y se funden</t>
    </r>
    <r>
      <rPr>
        <sz val="11"/>
        <color rgb="FFFF0000"/>
        <rFont val="Arial"/>
        <family val="2"/>
      </rPr>
      <t>. I</t>
    </r>
    <r>
      <rPr>
        <sz val="11"/>
        <rFont val="Arial"/>
        <family val="2"/>
      </rPr>
      <t>nstalación acero de refuerzo y encofrado elevación Columnas a nivel de Viga cabezal y se funden.</t>
    </r>
    <r>
      <rPr>
        <sz val="11"/>
        <color rgb="FFFF0000"/>
        <rFont val="Arial"/>
        <family val="2"/>
      </rPr>
      <t xml:space="preserve"> Instalación andamios de carga y plataforma para Viga Cabezal. Instalación acero de refuerzo y encofrado Viga Cabezal, pedestales y topes sísmicos.Se funde Viga cabezal con topes sísmicos y pedestales.
</t>
    </r>
    <r>
      <rPr>
        <sz val="11"/>
        <rFont val="Arial"/>
        <family val="2"/>
      </rPr>
      <t xml:space="preserve">PILA 2: </t>
    </r>
    <r>
      <rPr>
        <sz val="11"/>
        <color rgb="FFFF0000"/>
        <rFont val="Arial"/>
        <family val="2"/>
      </rPr>
      <t xml:space="preserve">Instalación acero de refuerzo núcleo del Caisson 5 y se funde.
</t>
    </r>
    <r>
      <rPr>
        <sz val="11"/>
        <rFont val="Arial"/>
        <family val="2"/>
      </rPr>
      <t>ESTRIBO 2</t>
    </r>
    <r>
      <rPr>
        <sz val="11"/>
        <color rgb="FFFF0000"/>
        <rFont val="Arial"/>
        <family val="2"/>
      </rPr>
      <t>: Excavación mecánica área construcción Estribo.</t>
    </r>
  </si>
  <si>
    <r>
      <t xml:space="preserve">PUENTE PK9+800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12 de noviembre de 2020.
</t>
    </r>
    <r>
      <rPr>
        <u/>
        <sz val="11"/>
        <rFont val="Arial"/>
        <family val="2"/>
      </rPr>
      <t>CONTROL DE EXCAVACIÓN</t>
    </r>
    <r>
      <rPr>
        <sz val="11"/>
        <color theme="1"/>
        <rFont val="Arial"/>
        <family val="2"/>
      </rPr>
      <t xml:space="preserve">
CALDADA IZQUIERDA
ESTRIBO 1: Caisson 1 h=12,6m  Caisson2 h=20m
 PILA 1. Caisson 3   h=22,2m;  Caisson 4  h=15m 
</t>
    </r>
    <r>
      <rPr>
        <u/>
        <sz val="11"/>
        <rFont val="Arial"/>
        <family val="2"/>
      </rPr>
      <t>INFRAESTRUCTURA</t>
    </r>
    <r>
      <rPr>
        <u/>
        <sz val="11"/>
        <color rgb="FFFF0000"/>
        <rFont val="Arial"/>
        <family val="2"/>
      </rPr>
      <t xml:space="preserve">
</t>
    </r>
    <r>
      <rPr>
        <sz val="11"/>
        <rFont val="Arial"/>
        <family val="2"/>
      </rPr>
      <t xml:space="preserve">ESTRIBO 1: </t>
    </r>
    <r>
      <rPr>
        <sz val="11"/>
        <color rgb="FFFF0000"/>
        <rFont val="Arial"/>
        <family val="2"/>
      </rPr>
      <t xml:space="preserve">Instalación acero de refuerzo núcleo Caissons 2 y se funde.
</t>
    </r>
    <r>
      <rPr>
        <sz val="11"/>
        <rFont val="Arial"/>
        <family val="2"/>
      </rPr>
      <t xml:space="preserve">PILA 1: </t>
    </r>
    <r>
      <rPr>
        <sz val="11"/>
        <color rgb="FFFF0000"/>
        <rFont val="Arial"/>
        <family val="2"/>
      </rPr>
      <t>Instalación acero de refuerzo núcleos Caisson 3 y 4 y se funden. Instalación acero de refuerzo elevación columnas a nivel de Viga Cabezal y se funden.</t>
    </r>
    <r>
      <rPr>
        <u/>
        <sz val="11"/>
        <color rgb="FFFF0000"/>
        <rFont val="Arial"/>
        <family val="2"/>
      </rPr>
      <t xml:space="preserve">
</t>
    </r>
    <r>
      <rPr>
        <sz val="11"/>
        <rFont val="Arial"/>
        <family val="2"/>
      </rPr>
      <t>ESRIBO 2: Adecuaciones para construcción de Estribo. Se funde solado. Instalación acero de refuerzo construcción zapata y se funde con pedestales y topes sísmicos y muro espaldar. Instalación acero de refuerzo y encofrado aleta izquierda y se funde.</t>
    </r>
  </si>
  <si>
    <r>
      <t xml:space="preserve">PUENTE PK9+900 UF1. </t>
    </r>
    <r>
      <rPr>
        <sz val="11"/>
        <color theme="1"/>
        <rFont val="Arial"/>
        <family val="2"/>
      </rPr>
      <t>El concesionario inicia con la construcción de caminos de acceso al sitio de las obras y replanteo topográfico de ubicación de caisson a partir del</t>
    </r>
    <r>
      <rPr>
        <sz val="11"/>
        <color rgb="FFFF0000"/>
        <rFont val="Arial"/>
        <family val="2"/>
      </rPr>
      <t xml:space="preserve">  6 de noviembre de 2020.
</t>
    </r>
    <r>
      <rPr>
        <u/>
        <sz val="11"/>
        <rFont val="Arial"/>
        <family val="2"/>
      </rPr>
      <t>CONTROL DE EXCAVACIÓN</t>
    </r>
    <r>
      <rPr>
        <sz val="11"/>
        <color theme="1"/>
        <rFont val="Arial"/>
        <family val="2"/>
      </rPr>
      <t xml:space="preserve">
CALDADA IZQUIERDA
 ESTRIBO 1. Caisson 1 h=15,5m; Caisson 2 h=15,5m 
                                ESTRIBO 2. Caisson 3  h=10,5m; Caisson 4  h=10,8m
</t>
    </r>
    <r>
      <rPr>
        <u/>
        <sz val="11"/>
        <rFont val="Arial"/>
        <family val="2"/>
      </rPr>
      <t>INFRAESTRUCTURA</t>
    </r>
    <r>
      <rPr>
        <u/>
        <sz val="11"/>
        <color rgb="FFFF0000"/>
        <rFont val="Arial"/>
        <family val="2"/>
      </rPr>
      <t xml:space="preserve">
</t>
    </r>
    <r>
      <rPr>
        <sz val="11"/>
        <rFont val="Arial"/>
        <family val="2"/>
      </rPr>
      <t>ESTRIBO 1: Se instala acero de refuerzo y se funde núcleos de Caissons 1 y  2 y se funden</t>
    </r>
    <r>
      <rPr>
        <sz val="11"/>
        <color rgb="FFFF0000"/>
        <rFont val="Arial"/>
        <family val="2"/>
      </rPr>
      <t xml:space="preserve">. </t>
    </r>
    <r>
      <rPr>
        <sz val="11"/>
        <rFont val="Arial"/>
        <family val="2"/>
      </rPr>
      <t>Adecuación área para construcción de Estribo. Se funde solado e instalación acero de refuerzo  y encofrado, Viga Cabezal, cuerpo del estribo, pedestales, topes sísmicos y se funde.
ESTRIBO 2: Se instala acero de refuerzo y se funde el núcleo del Caisson  3 y 4. Adecuación área para construcción Estribo. Se instala solado, acero de refuerzo y encofrado Viga cabezal y se funde con topes sísmicos y pedestales.</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</si>
  <si>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 topes sísmicos, pedestalesy se funden.
Se realizó la excavación de los Caissons de los nuevos vanos:
ESTRIBO 1A: Caisson 25 h=15m;  Caisson 26 h=16,4m
PILA 1A: Caisson 27 h=20,7m;  Caisson 28 h=19,5m
PILA 2A: Caisson 29 h=18m;  Caisson 30 </t>
    </r>
    <r>
      <rPr>
        <sz val="11"/>
        <color rgb="FFFF0000"/>
        <rFont val="Arial"/>
        <family val="2"/>
      </rPr>
      <t xml:space="preserve">
</t>
    </r>
    <r>
      <rPr>
        <sz val="11"/>
        <rFont val="Arial"/>
        <family val="2"/>
      </rPr>
      <t xml:space="preserve">ESTRIBO 1A: Se instala acero de refuerzo núcleos 25 y 26 y se funden . Se instala acero de refuerzo y encofrado elevación columnas Caissons y de funden a nivel de Viga cabezal. Instalación acero de refuerzo y encofrado Viga Cabezal y muro espaldar, se funde Viga Cabezal con topes sísmicos, pedestales, muro espaldar y aletas integradas. Instalación acero de refuerzo losa de aproximación y se funde.
PILA 2A:  Se instala acero de refuerzo de los núcleos 29 y 30 y se funden. Se realiza la elevación de columnas a nivel de la Viga cabezal. Instalación de andamios de carga  y plataforma para Viga Cabezal. Se instala acero de refuerzo y encofrado Viga Cabezal, topes sísmicos y pedestales y se funden.
 PILA 1A,se instala cero de refuerzo núcleo del Caisson 27 y 28 y se funden. Instalación acero de refuerzo y encofrado elevación Columna Caisson 28 . Instalación plataforma, acero de refuerzo y encofrado, Viga Cabezal, topes sísmicos y pedestales y se funde.
</t>
    </r>
    <r>
      <rPr>
        <sz val="11"/>
        <color rgb="FFFF0000"/>
        <rFont val="Arial"/>
        <family val="2"/>
      </rPr>
      <t xml:space="preserve">
</t>
    </r>
    <r>
      <rPr>
        <u/>
        <sz val="11"/>
        <rFont val="Arial"/>
        <family val="2"/>
      </rPr>
      <t xml:space="preserve">SUPERESTRUCTURA </t>
    </r>
    <r>
      <rPr>
        <sz val="11"/>
        <color rgb="FFFF0000"/>
        <rFont val="Arial"/>
        <family val="2"/>
      </rPr>
      <t xml:space="preserve">
</t>
    </r>
    <r>
      <rPr>
        <sz val="11"/>
        <rFont val="Arial"/>
        <family val="2"/>
      </rPr>
      <t>Instalación de mortero de nivelación con Sika Grout sobre pedestales. Montaje del Equipo lanza-vigas en el Estribo 2.</t>
    </r>
    <r>
      <rPr>
        <sz val="11"/>
        <color rgb="FFFF0000"/>
        <rFont val="Arial"/>
        <family val="2"/>
      </rPr>
      <t xml:space="preserve">
VANOS: 9, 8, 7, 6, 5, 4, 3, 2 y 1: Instalación de Vigas prefabricadas sobre apoyos de neopreno, instalación de construcción de Diafragmas e instalación acero de refuerzo de las losas y se funden.  Instalación plataforma y acero de refuerzo para voladizos vanos 9, 8, 7, 6, 5, 4, 3, 2 y 1 costado izquierdo y derecho y se funden. Instalación acero de refuerzo y encofrado para New Jersey por ambos costados. Se funden y se realizan acabados.</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</si>
  <si>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t>
    </r>
    <r>
      <rPr>
        <sz val="11"/>
        <color rgb="FFFF0000"/>
        <rFont val="Arial"/>
        <family val="2"/>
      </rPr>
      <t>Caisson 1 h=12,1m, Caisson 2 h=13,1m, PILA 1: Caisson 3 h=14,8m, Caisson 4 h=17m</t>
    </r>
    <r>
      <rPr>
        <sz val="11"/>
        <color theme="1"/>
        <rFont val="Arial"/>
        <family val="2"/>
      </rPr>
      <t>, PILA 2: Caisson 5 h=15,2m, Caisson 6 h=18,2m ESTRIBO 2:  Caisson 7 h=11,05m, Caisson 8 h=11m  .  El avance en la excavación y fundida de anillos es del 105,0%</t>
    </r>
    <r>
      <rPr>
        <sz val="11"/>
        <color rgb="FFFF0000"/>
        <rFont val="Arial"/>
        <family val="2"/>
      </rPr>
      <t xml:space="preserve">.
</t>
    </r>
    <r>
      <rPr>
        <u/>
        <sz val="11"/>
        <rFont val="Arial"/>
        <family val="2"/>
      </rPr>
      <t xml:space="preserve">INFRAESTRUCTURA
</t>
    </r>
    <r>
      <rPr>
        <sz val="11"/>
        <rFont val="Arial"/>
        <family val="2"/>
      </rPr>
      <t xml:space="preserve">ESTRIBO 1: </t>
    </r>
    <r>
      <rPr>
        <sz val="11"/>
        <color rgb="FFFF0000"/>
        <rFont val="Arial"/>
        <family val="2"/>
      </rPr>
      <t>Se instala acero de refuerzo en los núcleos de los caissons 1 y 2.</t>
    </r>
    <r>
      <rPr>
        <u/>
        <sz val="11"/>
        <rFont val="Arial"/>
        <family val="2"/>
      </rPr>
      <t xml:space="preserve">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</si>
  <si>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t>
    </r>
    <r>
      <rPr>
        <sz val="11"/>
        <rFont val="Arial"/>
        <family val="2"/>
      </rPr>
      <t>ESTRIBO 1 Caissons 1 h=14,0m, Caisson 2 h=14,0m; PILA 1 Caisson 3 h=14m, Caisson 4 h=13,5m; PILA 2 Caisson 5 h=9,37m,  Caisson 6 h=9,8m, ESTRIBO 2 Caisson 7 h=11,3m,  Caisson 8 h=13,11m.  .  El avance en la excavación y fundida de anillos es del 145,7%</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ESTRIBO 1: Instalación acero de refuerzo núcleo Caisson 1 y 2 y se funden. Instalación acero de refuerzo y encofrado elevación columnas de Caissons a nivel de Viga Cabezal. y se funden. Instalación andamios de carga , plataforma, acero de refuerzo Viga Cabezal y se funde con los topes sísmicos y pedestales.
PILA 1: Instalación acero de refuerzo núcleo Caisson 3 y 4 y e funden. Instalación acero de refuerzo y encofrado elevación columnas a nivel de Viga cabezal y e funden. Instalación andamio de carga, plataforma, acero de refuerzo Viga Cabezal, topes sísmicos, pedestales y se funde.
En el Estribo 1, se construye muro en concreto reforzado de 3 módulos para contención de rrelleno. Se instala acero de refuerzo, encofrado y se funde zapata del módulo 3. Se instala acero de refuerzo, encofrado y se funde el vástago . Se realiza excavación mecánica para módulo 1, instalación solado y acero de refuerzo zapata y v.astago. y se funden. Para el  módulo 2 se instala acero de refuerzo, encofrado zapata y vástago muro y se funden</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</si>
  <si>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sz val="11"/>
        <rFont val="Arial"/>
        <family val="2"/>
      </rPr>
      <t xml:space="preserve">Seconstruye losa de aproximación.
</t>
    </r>
    <r>
      <rPr>
        <u/>
        <sz val="11"/>
        <rFont val="Arial"/>
        <family val="2"/>
      </rPr>
      <t xml:space="preserve">SUPERESTRUCTURA
</t>
    </r>
    <r>
      <rPr>
        <sz val="11"/>
        <rFont val="Arial"/>
        <family val="2"/>
      </rPr>
      <t>Instalación de mortero de nivelación con Sika Grout sobre pedestales. Montaje del Equipo lanza-vigas.</t>
    </r>
    <r>
      <rPr>
        <sz val="11"/>
        <color rgb="FFFF0000"/>
        <rFont val="Arial"/>
        <family val="2"/>
      </rPr>
      <t xml:space="preserve">
</t>
    </r>
    <r>
      <rPr>
        <sz val="11"/>
        <rFont val="Arial"/>
        <family val="2"/>
      </rPr>
      <t>VANOS 1,  2 y 3: Instalación de Vigas prefabricadas sobre apoyos de neopreno, construcción de Diafragmas, instalación de pre-losas, acero de refuerzo de las losas  y se funden</t>
    </r>
    <r>
      <rPr>
        <sz val="11"/>
        <color rgb="FFFF0000"/>
        <rFont val="Arial"/>
        <family val="2"/>
      </rPr>
      <t xml:space="preserve">. </t>
    </r>
    <r>
      <rPr>
        <sz val="11"/>
        <rFont val="Arial"/>
        <family val="2"/>
      </rPr>
      <t xml:space="preserve">Se instala acero de refuerzo y encofrado New Jersey por ambos costados y se funden en vanos 1 y 2. Se realizan acabados. </t>
    </r>
    <r>
      <rPr>
        <sz val="11"/>
        <color rgb="FFFF0000"/>
        <rFont val="Arial"/>
        <family val="2"/>
      </rPr>
      <t>Instalación acero de refuerzo y encofrado New Jersey vano 3.</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</si>
  <si>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t>
    </r>
    <r>
      <rPr>
        <sz val="11"/>
        <rFont val="Arial"/>
        <family val="2"/>
      </rPr>
      <t>Instalación acero de refuerzo y encofrado Viga Cabezal, topes sísmicos, pedestales, cuerpo del Estribo y se funden.</t>
    </r>
    <r>
      <rPr>
        <sz val="11"/>
        <color rgb="FFFF0000"/>
        <rFont val="Arial"/>
        <family val="2"/>
      </rPr>
      <t xml:space="preserve"> I</t>
    </r>
    <r>
      <rPr>
        <sz val="11"/>
        <rFont val="Arial"/>
        <family val="2"/>
      </rPr>
      <t>nstalación acero de refuerzo y encofrado aleta izquierda y derecha y se funden. Construcción de muro en concreto reforzado complementario al Estribo costado derecho. Se funde zapata. Se instala acero de refuerzo y encofrado elevación de muro y se funde. Se construye losa de aproximación en el Estribo 1.</t>
    </r>
    <r>
      <rPr>
        <sz val="11"/>
        <color rgb="FFFF0000"/>
        <rFont val="Arial"/>
        <family val="2"/>
      </rPr>
      <t xml:space="preserve">
</t>
    </r>
    <r>
      <rPr>
        <sz val="11"/>
        <rFont val="Arial"/>
        <family val="2"/>
      </rPr>
      <t>PILA 1: Se funden núcleos de Caissons 3 y 4. Se instala acero de refuerzo y encofrado elevacion de Columnas a nivel de Viga cabezal y se funde</t>
    </r>
    <r>
      <rPr>
        <sz val="11"/>
        <color rgb="FFFF0000"/>
        <rFont val="Arial"/>
        <family val="2"/>
      </rPr>
      <t xml:space="preserve">. </t>
    </r>
    <r>
      <rPr>
        <sz val="11"/>
        <rFont val="Arial"/>
        <family val="2"/>
      </rPr>
      <t>Adecuación área para Viga Cabeza</t>
    </r>
    <r>
      <rPr>
        <sz val="11"/>
        <color rgb="FFFF0000"/>
        <rFont val="Arial"/>
        <family val="2"/>
      </rPr>
      <t xml:space="preserve">l. </t>
    </r>
    <r>
      <rPr>
        <sz val="11"/>
        <rFont val="Arial"/>
        <family val="2"/>
      </rPr>
      <t>Instalación andamios de carga, plataforma, acero de refuerzo Viga Cabezal, topes sísmicos,  pedestales y se funden.</t>
    </r>
    <r>
      <rPr>
        <u/>
        <sz val="11"/>
        <rFont val="Arial"/>
        <family val="2"/>
      </rPr>
      <t xml:space="preserve">
</t>
    </r>
    <r>
      <rPr>
        <sz val="11"/>
        <rFont val="Arial"/>
        <family val="2"/>
      </rPr>
      <t>PILA 2:</t>
    </r>
    <r>
      <rPr>
        <sz val="11"/>
        <color rgb="FFFF0000"/>
        <rFont val="Arial"/>
        <family val="2"/>
      </rPr>
      <t xml:space="preserve"> </t>
    </r>
    <r>
      <rPr>
        <sz val="11"/>
        <rFont val="Arial"/>
        <family val="2"/>
      </rPr>
      <t>Se funde el núcleo de los Caissons 5 y 6. Instalación acero de refuerzo Columnas 5 y 6, se funden a nivel de Viga Cabezal.  Instalación de andamios de carga y plataforma , se instala acero de refuerzo Viga Cabezal y se funde con topes sísmicos y pedestales.</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Se realiza demolición del cuerpo del Estribo 1 del puente PK21+840. Se funden pesestales.
ESTRIBO 2: Se construyen pedestales y topes sísmicos sobre área construida del Estribo 1 del Puente PK21+840.
</t>
    </r>
    <r>
      <rPr>
        <u/>
        <sz val="11"/>
        <rFont val="Arial"/>
        <family val="2"/>
      </rPr>
      <t xml:space="preserve">SUPERESTRUCTURA
</t>
    </r>
    <r>
      <rPr>
        <sz val="11"/>
        <rFont val="Arial"/>
        <family val="2"/>
      </rPr>
      <t>Escarificación de pedestales para instalar mortero de nivelación. Montaje del equipo lanza-vigas.</t>
    </r>
    <r>
      <rPr>
        <sz val="11"/>
        <color rgb="FFFF0000"/>
        <rFont val="Arial"/>
        <family val="2"/>
      </rPr>
      <t xml:space="preserve">
</t>
    </r>
    <r>
      <rPr>
        <sz val="11"/>
        <rFont val="Arial"/>
        <family val="2"/>
      </rPr>
      <t>Vanos 1 , 2, 3 ,4 y 5: Instalación de Vigas prefabricadas sobre apoyos de neopreno, construcción de diafragmas, instalación de pre-losas, acero de refuerzo de las losas y se funden</t>
    </r>
    <r>
      <rPr>
        <sz val="11"/>
        <color rgb="FFFF0000"/>
        <rFont val="Arial"/>
        <family val="2"/>
      </rPr>
      <t>. En los  vanos 1, 2, 3 y 4 se instala plataforma y acero de refuerzo para voladizos costado izquierdo y derecho y se funden.  En el vano 5 se instala plataforma y acero de refuerzo para los voladizos.</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</si>
  <si>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color rgb="FFFF0000"/>
        <rFont val="Arial"/>
        <family val="2"/>
      </rPr>
      <t>PILA 1: I</t>
    </r>
    <r>
      <rPr>
        <sz val="11"/>
        <rFont val="Arial"/>
        <family val="2"/>
      </rPr>
      <t xml:space="preserve">nstalación de plataforma para construcción de Dovela sobre Pila y Dovelas N°1. Se instala acero de refuerzo losa inferior, muros  y losa superior y se funde. </t>
    </r>
    <r>
      <rPr>
        <sz val="11"/>
        <color rgb="FFFF0000"/>
        <rFont val="Arial"/>
        <family val="2"/>
      </rPr>
      <t xml:space="preserve">
VOLADIZO 1: </t>
    </r>
    <r>
      <rPr>
        <sz val="11"/>
        <rFont val="Arial"/>
        <family val="2"/>
      </rPr>
      <t xml:space="preserve">A prtir del Estribo 1 se instala concreto de solado para construir a este nivel las dovelas 15, 14, 13, 12 y 11 del voladizo 1. Se instala acero de refuerzo de losa inferior y muros de estas Dovelas y se funde losa inferior y muros. Se instala plataforma y acero de refuerzo para losa superior y se funde Dovelas 15, 14, 13, 12 y 11. Se instalan andamios de carga y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Se instala plataforma y acero de refuerzo losa superior y se funden Dovelas 6, 7 y 8. Se instala plataforma, acero de refuerzo y ductos para losa superior Dovelas 9, 10 y 11 y se funden. </t>
    </r>
    <r>
      <rPr>
        <sz val="11"/>
        <color rgb="FFFF0000"/>
        <rFont val="Arial"/>
        <family val="2"/>
      </rPr>
      <t>Se instalan y se tensionan de cables de continuidad Dovelas 9, 10 y 11 voladizo 1. 
VOLADIZO 2:</t>
    </r>
    <r>
      <rPr>
        <sz val="11"/>
        <rFont val="Arial"/>
        <family val="2"/>
      </rPr>
      <t xml:space="preserve"> Se instala el carro de avance Dovelas  N°2., 3, 4, 5, 6, 7, 8 , 9 , 10 , 11 , 12, 13, 14, 15, 16,  17 y 18, se instala acero de refuerzo, ductos y se funden.</t>
    </r>
    <r>
      <rPr>
        <sz val="11"/>
        <color rgb="FFFF0000"/>
        <rFont val="Arial"/>
        <family val="2"/>
      </rPr>
      <t xml:space="preserve"> Se instalan cables y se tensionan. Se instalan y se tensionan cables de continuidad Dovelas 7, 8, 9, 10, 11, 12, 13 y 16. </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VOLADIZO 4:</t>
    </r>
    <r>
      <rPr>
        <sz val="11"/>
        <rFont val="Arial"/>
        <family val="2"/>
      </rPr>
      <t xml:space="preserve"> Instalación de material para conformación de terraplén. Se instala concreto de solado sobre el terraplén conformado. Se  instala acero de refuerzo de la losa inferior y muros Dovelas 2 , 3 , 4 y 5. Se funde losa inferior y muros. Se instala plataforma y acero de refuerzo para losa superior  de estas Dovelas y se funden. Se instalan andamios de carga y plataforma,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encofrado,  acero de refuerzo, losa de piso y muros Dovelas 17 y 18. Se funde losa inferior, muros y losa superior. Se instala acero de refuerzo Dovela sobre Pila 3 y se funde. Instalación acero de refuerzo y encofrado topes sísmicos Dovela sobre Pila 3.</t>
    </r>
    <r>
      <rPr>
        <sz val="11"/>
        <color rgb="FFFF0000"/>
        <rFont val="Arial"/>
        <family val="2"/>
      </rPr>
      <t xml:space="preserve"> Se instalan y se tensionan cables de continuidad Dovelas 10, 11,14 y 17 voladizo 4.
VOLADIZO 3:</t>
    </r>
    <r>
      <rPr>
        <sz val="11"/>
        <rFont val="Arial"/>
        <family val="2"/>
      </rPr>
      <t xml:space="preserve"> Se realiza el montaje del carro de avance, se instala acero de refuerzo, ductos y se funden las Dovelas 2, 3, 4, 5,  6, 7,  8, 9, 10, 11, 12, 13, 14, 15, 16, 17 y 18;  se instalan cables y se tensionan para estas Dovelas</t>
    </r>
    <r>
      <rPr>
        <sz val="11"/>
        <color rgb="FFFF0000"/>
        <rFont val="Arial"/>
        <family val="2"/>
      </rPr>
      <t xml:space="preserve">.  Se instalan y se tensionan cables de continuidad en Dovelas 7, 8, 9, 10, 11, 12,13 y 16.
</t>
    </r>
    <r>
      <rPr>
        <sz val="11"/>
        <rFont val="Arial"/>
        <family val="2"/>
      </rPr>
      <t>Desplazamiento carro de avance y nivelavión para la Dovela de cierre entre voladizos 2 y 3. Se instala acero de refuerzo y se funde</t>
    </r>
    <r>
      <rPr>
        <sz val="11"/>
        <color rgb="FFFF0000"/>
        <rFont val="Arial"/>
        <family val="2"/>
      </rPr>
      <t>. Se funden dados de protección de los elementos de tensionamiento. Se realizan acabados en muros internos y externos de Dovelas del Puente por ambos costados.
Se realiza corte de pantallas temporales en las Pilas 1 y 2para su demolición. Retiro de material de relleno que se había instalado para el apoyo de plataformas en los voladizos 1 y 4.</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</si>
  <si>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Se instala solado, acero de refuerzo  y encofrado y se funde Viga Cabezal , tramos 1 y 2 del cuerpo del Estribo, topes sísmicos y pedestales, aletas y muros laterales</t>
    </r>
    <r>
      <rPr>
        <sz val="11"/>
        <color rgb="FFFF0000"/>
        <rFont val="Arial"/>
        <family val="2"/>
      </rPr>
      <t>.</t>
    </r>
    <r>
      <rPr>
        <sz val="11"/>
        <rFont val="Arial"/>
        <family val="2"/>
      </rPr>
      <t xml:space="preserve"> Se instala acero de refuerzo y se funde losa de aproximación  Estribo 1.
PILA 1: Instalación acero de refuerzo núcleo Caisson  3 y 4 y se funden</t>
    </r>
    <r>
      <rPr>
        <sz val="11"/>
        <color rgb="FFFF0000"/>
        <rFont val="Arial"/>
        <family val="2"/>
      </rPr>
      <t>.</t>
    </r>
    <r>
      <rPr>
        <sz val="11"/>
        <rFont val="Arial"/>
        <family val="2"/>
      </rPr>
      <t xml:space="preserve"> Adecuación área Viga Cabezal. Instalación andamios de carga, plataforma, acero de refuerzo Viga Cabezal, topes sísmicos, pedestales y ductos para cables de tensionamiento. Se funde Viga Cabezal y se instalan cables 1, 2, 3, 4 y 5  y se tensionan.
Se construye muro de protección en concreto reforzado para la Pila 1, costado derecho contra vía existente. L=9,5 m  H=3,0 m.  En la Pila 2  L= 8,0 m  H= 3,0 m.
PILA 2: Instalación acero de refuerzo  núcleos Caissons 5 y 6 y se funden. Excavación mecánica  adecuación área construcción Viga Cabezal. Se instala solado.Instalación andamios de carga, plataforma, acero de refuerzo, encofrado Viga Cabezal y se funde con topes sísmicos y pedestales. Instalación de 5 ductos y cables para tensionamiento. Se tensionan cables.
PILA 3: Instalación acero de refuerzo núcleos  Caissons 7 y 8. y se funden. Se instala acero de refuerzo y encofrado y se funden columnas a nivel de Viga cabezal. Insntalación de plataforma e instalación acero de refuerzo Viga Cabezal y se funde.
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r>
      <rPr>
        <sz val="11"/>
        <color rgb="FFFF0000"/>
        <rFont val="Arial"/>
        <family val="2"/>
      </rPr>
      <t xml:space="preserve"> </t>
    </r>
    <r>
      <rPr>
        <sz val="11"/>
        <rFont val="Arial"/>
        <family val="2"/>
      </rPr>
      <t xml:space="preserve">Adecuación área para construcción de Estribo. Se funde solado. Instalación acero de refuerzo Viga Cabezal, muro espladar y lateral. Se funde Viga Cabezal, topes sísmicos y pedestales, y aletas integradas.
</t>
    </r>
    <r>
      <rPr>
        <u/>
        <sz val="11"/>
        <rFont val="Arial"/>
        <family val="2"/>
      </rPr>
      <t xml:space="preserve">SUPERESTRUCTURA.
</t>
    </r>
    <r>
      <rPr>
        <sz val="11"/>
        <color rgb="FFFF0000"/>
        <rFont val="Arial"/>
        <family val="2"/>
      </rPr>
      <t>Montaje del Equipo lanza-vigas en el Estribo 1. Instalación de mortero de nivelación con Sika-Grout sobre pedestales.
VANOS 1 y 2: Instalación de Vigas prefabricadas sobre apoyos de neopreno, construcción de diafragma, instalación de pre-losas, acero de refuerzo de la losas y se funden.</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</si>
  <si>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SUPERESTRUCTURA
</t>
    </r>
    <r>
      <rPr>
        <sz val="11"/>
        <color rgb="FFFF0000"/>
        <rFont val="Arial"/>
        <family val="2"/>
      </rPr>
      <t>Instalación de mortero de nivelación con Sika-Grout sobre pedestales. Montaje del Rquipo lanza-vigas en el Estribo 2.
VANOS 5 y 6: Instalación de Vigas pre-fabricadas sobre apoyos de neopreno, construcción de Diafragamas, instalación de pre-losas, acero de refuerzo de las losas y se funde losa vano 6.</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</si>
  <si>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</si>
  <si>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Se realiza demolición de tablero sobre Vigas. En los vanos 1 y 2 se instala metal deck, formaleta para voladizos, acero de refuerzo de la losas y se funden.</t>
    </r>
    <r>
      <rPr>
        <sz val="11"/>
        <color rgb="FFFF0000"/>
        <rFont val="Arial"/>
        <family val="2"/>
      </rPr>
      <t xml:space="preserve"> Instalación de platinas y desviadores reforzamiento externo de vigas 5 y 8.</t>
    </r>
  </si>
  <si>
    <r>
      <rPr>
        <b/>
        <sz val="11"/>
        <color theme="1"/>
        <rFont val="Arial"/>
        <family val="2"/>
      </rPr>
      <t xml:space="preserve">AMPLIACIÓN PUENTE N°2 QUEBRADA LA VOLCANA . </t>
    </r>
    <r>
      <rPr>
        <b/>
        <sz val="11"/>
        <rFont val="Arial"/>
        <family val="2"/>
      </rPr>
      <t>PK2+100 UF1.</t>
    </r>
    <r>
      <rPr>
        <sz val="11"/>
        <rFont val="Arial"/>
        <family val="2"/>
      </rPr>
      <t xml:space="preserve">  El concesionario inicia actividades el 3 de noviembre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 2 y 3. Demolición de tablero sobre vigas. Instalación acero de refuerzo y encofrado para construcción muro de acompañamiento al Estribo 1 costado derecho acceso a Palmitas y se funde</t>
    </r>
    <r>
      <rPr>
        <sz val="11"/>
        <color rgb="FFFF0000"/>
        <rFont val="Arial"/>
        <family val="2"/>
      </rPr>
      <t>.</t>
    </r>
    <r>
      <rPr>
        <sz val="11"/>
        <rFont val="Arial"/>
        <family val="2"/>
      </rPr>
      <t xml:space="preserve"> Instalación de plataforma para voladizos, matal deck y acero de refuerzo  en losas  vanos 1 y 3 y se funden. En el vano 2, se realzan las Vigas con concreto, instalación de plataforma para voladizos, instalación de metal-Deck, acero de refuerzo de la losa y se funde. Instalación acero de refuerzo, encofrado defensas tipo New Jersey acceso al puente C.I. lado Medellín y se funden</t>
    </r>
    <r>
      <rPr>
        <sz val="11"/>
        <color rgb="FFFF0000"/>
        <rFont val="Arial"/>
        <family val="2"/>
      </rPr>
      <t>. Instalación  de platinas 5/8", pernos 1", parales IPE-220  y tubería metálica D=4", baranda metálica costado izquierdo y derecho. Se realiza ensayo de tintas penetrantes para soldadura. Se aplica pintura anticorrociva y pintura de poliuretano amarilla. Instalación de platinas y desviadores para reforzamiento externo de Vigas 4, 5 y 8. Se instalan cables y se tensionan.</t>
    </r>
  </si>
  <si>
    <r>
      <rPr>
        <b/>
        <sz val="11"/>
        <color theme="1"/>
        <rFont val="Arial"/>
        <family val="2"/>
      </rPr>
      <t xml:space="preserve">AMPLIACIÓN PUENTE N°25 QUEBRADA EL SABLE . </t>
    </r>
    <r>
      <rPr>
        <b/>
        <sz val="11"/>
        <rFont val="Arial"/>
        <family val="2"/>
      </rPr>
      <t>PK19+420 UF1.</t>
    </r>
    <r>
      <rPr>
        <sz val="11"/>
        <rFont val="Arial"/>
        <family val="2"/>
      </rPr>
      <t xml:space="preserve">  El concesionario inicia actividades el 4 de diciembre de 2020.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vanos 1,y 2.  Demolición de tablero sobre Vigas.
En el Vano 2,  se instala plataforma para voladizos por ambos costados, instalación de metal-deck, acero de refuerzo de la losa y se funde</t>
    </r>
    <r>
      <rPr>
        <sz val="11"/>
        <color rgb="FFFF0000"/>
        <rFont val="Arial"/>
        <family val="2"/>
      </rPr>
      <t xml:space="preserve">. Excavación mecánica para ampliación Estribo 1 costado izquierdo. Instalación acero de refuerzo zapata y vátago del Estribo y se funde topes sísmicos. Instalación junta de dilatación Sika Waterbar Desplazamiento de Viga 1 hacia el costado derecho por cambio de alineamiento de la vía.  . Perforaciones para anclajes platinas y desviadores reforzamiento de vigas 1, 5 y 8. Se instalan cables y se tensionan en Vigas 5 y 8. Por cambio de alineamiento en el vano 1 se van a trasladar las vigas 1, 2, 3 y 4 hacia el costado izquierdo. Se posiciona la Viga 1 sobre nuevo pedestal y apoyo de neopreno. Se funden los nuevos pedestales 2, 3 y 4.  </t>
    </r>
  </si>
  <si>
    <r>
      <rPr>
        <b/>
        <sz val="11"/>
        <color theme="1"/>
        <rFont val="Arial"/>
        <family val="2"/>
      </rPr>
      <t xml:space="preserve">AMPLIACIÓN PUENTE N°22 QUEBRADA LA MUÑÓS I. </t>
    </r>
    <r>
      <rPr>
        <b/>
        <sz val="11"/>
        <rFont val="Arial"/>
        <family val="2"/>
      </rPr>
      <t>PK19+450 UF2.1.</t>
    </r>
    <r>
      <rPr>
        <sz val="11"/>
        <rFont val="Arial"/>
        <family val="2"/>
      </rPr>
      <t xml:space="preserve">  El concesionario inicia actividades el 10 de enero de 2021.  Este Puente está conformado por 6 luces en Vigas postensadas. La sección está conformada por 4 Vigas sobre la cual se apoya una losa de 20 cm de espesor y un ancho de tablero de 9,08 m. La luz del Puente son aproximadamente 160,00 metros.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existentes. Se retira tablero y New Jersey en vanos 2, 3, 4, 5 y 6. Demolición de tablero sobre Vigas vano 6 y 5.</t>
    </r>
  </si>
  <si>
    <t>Puente PK 4+500 UF 1.  Se funde losa e instalación de antisol, vano 2.</t>
  </si>
  <si>
    <t>Puente PK 4+500 UF 1.  Se funde losa, vano 2.</t>
  </si>
  <si>
    <t>Puente PK 6+240 UF 1- Dovela N°10, voladizo 1 fundida.</t>
  </si>
  <si>
    <t>Puente PK 6+240 UF 1- Se funde módulo barrera New Jersey en losa complementaria, costado derecho.</t>
  </si>
  <si>
    <t>Puente PK 8+800 UF 1- Instalación de plataforma para voladizo vano 5, calzada derecha- costado izquierdo.</t>
  </si>
  <si>
    <t>Puente PK 8+800 UF 1-  ESTRIBO 2. Encofrado aleta derecha,calzada derecha.</t>
  </si>
  <si>
    <t>Puente PK 9+400 UF 1- PILA 1. En espera de concreto para pedestales y topes sísmicos.</t>
  </si>
  <si>
    <t>Puente PK 9+400 UF 1-  ESTRIBO 1. Encofrado alzado 2 muro espaldar (ménsula superior).</t>
  </si>
  <si>
    <t>Puente PK 9+500 UF 1-   Finaliza construcción de estribo 1 y pila 1</t>
  </si>
  <si>
    <t>Puente PK 9+500 UF 1-  ESTRIBO 2. En excavación caisson 7, se libera caisson 8.</t>
  </si>
  <si>
    <t>Puente PK 9+800 UF 1-  ESTRIBO 1. Se funde caisson 2 y se libera excavación caisson 1.</t>
  </si>
  <si>
    <t>Puente PK 9+800 UF 1-  PILA 1. Encofrado alzado 2 de columna 4, adecuación de area para cimbra en columna 3.</t>
  </si>
  <si>
    <t>Puente PK 9+900 UF 1- ESTRIBO 2. Muros laterales encofrados.</t>
  </si>
  <si>
    <t>Puente PK 9+900 UF 1-   Vista panorámica puente en construcción.</t>
  </si>
  <si>
    <t>Puente PK 10+440 UF 1-  Instalación de prelosas tipo B, vano 5</t>
  </si>
  <si>
    <t>Puente PK 10+4400 UF 1-  PILA 5. Se funde diafragma vano 5.</t>
  </si>
  <si>
    <t>Puente PK 11+110 UF 1.  Acabados en barrera New Jersey desde PK mayores hacia menores, ambos costados.</t>
  </si>
  <si>
    <t>Puente PK 11+110 UF 1-  Acabados en barrera New Jersey desde PK mayores hacia menores, ambos costados.</t>
  </si>
  <si>
    <t>Puente PK 19+900 UF2.1.  ESTRIBO 1. Se instala acero de refuerzo caisson 2.</t>
  </si>
  <si>
    <t>Puente PK 19+900 UF2.1.  PILA 1. En excavación caisson 3.</t>
  </si>
  <si>
    <t>Puente PK21+500 UF2.1.  Instalación acero de refuerzo barrera New Jersey costado derecho, vano 3.</t>
  </si>
  <si>
    <t>Puente PK21+500 UF2.1.  En espera de concreto módulos New Jersey, vano 3.</t>
  </si>
  <si>
    <t>Puente PK21+700 UF2.1.   Instalación acero de refuerzo voladizo costado izquierdo, vano 5.</t>
  </si>
  <si>
    <t xml:space="preserve">Puente PK21+700 UF2.1.  Instalación acero de refuerzo voladizos ambos costados, vano 5. </t>
  </si>
  <si>
    <t>Puente PK 33+100 UF 2.1 - TRAMO 1 VOLADIZOS. Corte de pantallas temporales, Lado Medellín.</t>
  </si>
  <si>
    <t>Puente PK 33+100 UF 2.1 - TRAMO 1 VOLADIZOS-  Corte de pantallas temporales, Lado Santafe.</t>
  </si>
  <si>
    <t>Ampliación Puente N°5 PK3+183 UF1 Quebrada La Causala.    En espera de concreto para barrera New Jersey costado derecho, acceso al puente.</t>
  </si>
  <si>
    <t>Ampliación Puente N°5 PK3+183 UF1 Quebrada La Causala. Vista panorámica desde PK menores hacia mayores.</t>
  </si>
  <si>
    <t>Ampliación Puente N°11 PK8+790 UF1 Quebrada La Roncha.  Abujardado y encofrado de bordillo para realce, costado izquierdo.</t>
  </si>
  <si>
    <t xml:space="preserve">Ampliación Puente N°11 PK8+790 UF1 Quebrada La Roncha. Instalación de plataforma para trabajos de tensionamiento externo de Vigas. </t>
  </si>
  <si>
    <t>Ampliación Puente N°9 PK7+960 UF1  San Gregorio. Vista panorámica losas puente y bordillos fundidos.</t>
  </si>
  <si>
    <t>Ampliación Puente N°2 PK2+100 UF1  La Volcana. Tensionamiento externo vigas 4 y 8, costado izquierdo.</t>
  </si>
  <si>
    <t>Ampliación Puente N°2 PK2+100 UF1  La Volcana.   Tensionamiento externo viga 5 , costado derecho.</t>
  </si>
  <si>
    <t>Ampliación Puente N°25 PK19+420 UF2.1  El Sable. ESTRIBO 1. Se posiciona viga 1, se funden pedestales para nuevo alineamiento de vigas 2,3 y 4.</t>
  </si>
  <si>
    <t>Ampliación Puente N°25 PK19+420 UF2.1  El Sable.  Escarificación bordillo.</t>
  </si>
  <si>
    <t>Ampliación Puente N°6 PK5+538 UF2.1  La Potrera.    En espera de concreto losa, vano 6.</t>
  </si>
  <si>
    <t>Ampliación Puente N°6 PK5+538 UF2.1  La Potrera. En espera de concreto losa, vano 6.</t>
  </si>
  <si>
    <t>Ampliación Puente N°21 PK16+130 UF2.1  Quebrada La Guaracú I.  Retiro de ménsulas y plataformas.</t>
  </si>
  <si>
    <t>Ampliación Puente N°21 PK16+130 UF2.1  Quebrada La Guaracú I. Losas fundidas en los 4 vanos.</t>
  </si>
  <si>
    <t>Ampliación Puente N°22 PK19+450 UF2.1  Quebrada La Muñóz I. Demolición de tablero sobre vigas, vano 5 y 6.</t>
  </si>
  <si>
    <t>Ampliación Puente N°21 PK16+130 UF2.1  Quebrada La Muñóz I.  Demolición de tablero sobre vigas, vano 5 y 6.</t>
  </si>
  <si>
    <t>En este periodo el concesionario continuó con las siguientes actividades:
En Portal Medellín (PK0+804)-UF3.1B,  El día 12 de agosto de 2020, se terminó con la excavación, sección completa del  túnel principal, en el PK2+980,3; L acumulada=2,176,3 m a origen. También se terminó las instalación de concreto 25 MPa (sin fibra) para revestimiento en el K0+804 (Emboquille) (con observaciones de calidad oficio-EPS4G-00087-20); Acumulada=2.176,30 m. 
En el periodo se continuó la instalación de tubería perforada Novafort PAVCO de D= 400 mm para drenajes, entre abscisas PK2+980,30 a PK1+220 y PK0+804 a PK1+070, Hastial Derecho y PK2+980,30 a PK1+160 y PK0+804 a PK0+910, Hastial izquierdo.
Se evidencia construcción de CAZ de residuos contaminantes del PK2+980,3 al PK2+880.
Se evidencia construcción de cárcamo con ductos eléctricos de Media Tensión 4Ø6", del PK2+980,3 al PK2+490.
Se evidencio la instalación de concreto  de f´c=25 MPa, con solera plana en PK0+850 a PK0+880, PK2+479,5 al PK2+451, PK1+856 a PK1+838 y PK1+712,5 a PK1+814,5, y contra bóveda, entre los PK0+804  a PK0+850 HD.
En el periodo, la ventilación se esta ejecutando mediante ventilador axial Zitron 286 KW, desde el portal santa Fe. También, se evidenció; que se completó el desmontaje de la PTAR; el vertimiento de la aguas de infiltración, se esta realizando por los nuevos drenajes D=400 mm, lo cuales descargan en la piscina de sedimentación  de la PTAR Portal santa Fe y posteriormente en la quebrada LA FRISOLA.
Se evidenció que continúan las infiltraciones con menor caudal; El concesionario ejecuto tratamientos de infiltraciones (con perforaciones, calafateo e instalación de mangueras de D=1/2"), donde se evidenciaron sitios puntuales con flujos de agua asociados. Por otro lado se evidencio relanzado para restituir el pre soporte (Concreto lanzado 30 MPa + Fibra) y el revestimiento (concreto 25 Mpa sin fibra) en los "PATEROS"  que están siendo perfilados, debido a la construcción de los drenajes e invasión de la sección libre del túnel.</t>
  </si>
  <si>
    <r>
      <t xml:space="preserve">En el Portal Santa Fe de Antioquia (PK5+410)-UF3.1B. </t>
    </r>
    <r>
      <rPr>
        <b/>
        <sz val="11"/>
        <rFont val="Arial"/>
        <family val="2"/>
      </rPr>
      <t xml:space="preserve"> </t>
    </r>
    <r>
      <rPr>
        <sz val="11"/>
        <rFont val="Arial"/>
        <family val="2"/>
      </rPr>
      <t>El día 12 de agosto de 2020, se terminó con la excavación, sección completa del  túnel principal, en el PK2+980,3; L acumulada=2.429,7m a origen,  también se terminó las instalación de concreto 25 MPa (sin fibra) para revestimiento en el K5+410 (con observaciones de calidad oficio-EPS4G-00087-20); Acumulada=2.429,70 m.
Se terminó la instalación de tubería perforada Novafort PAVCO de D= 400 mm para drenajes, entre las abscisas PK2+980,30 hasta PK5+410  Hastial Derecho, y desde el PK2+980,30 hasta  PK5+410 Hastial izquierdo .
Se evidenció la instalación de concreto para solera plana en terreno tipo SC-4R, entre los PK3+105,5-PK3+143, en Tipo SC-3R  entre los PK4+413,5 al PK4+337,5, y en Tipo SC-2R entre los PK4+556,5 al PK4+565,5 y PK4+633 al PK4+651, y en tipo SC-1 del PK5+219,5 al PK5+246,5, PK5+266,5 al PK5+288,5. y contra bóveda, entre los PK5+410  a PK5+330.
Se evidencia construcción de CAZ de residuos contaminantes del PK2+980,3 al PK3+100,  PK3+160 al PK4+420.
Se evidencia construcción de cárcamo con ductos eléctricos de Media Tensión 4Ø6", del PK3+010 al PK3+100 y del PK3+210 hasta PK5+240 Hastial Derecho, la instalación de formaleta para vaciado de concreto, cárcamo media tensión 4Ø6" en PK3+470 al PK3+500, se evidencia construcción cárcamo trasversal baja tensión y telecomunicaciones 10 Ø =6" en PK3+645Se evidencia construcción completo cárcamo telecomunicaciones e ITS del PK3+200 al PK3+510 (hastial izquierdo).
Por otro lado Se evidenció que continúan las infiltraciones con menor caudal. El concesionario continuó ejecutado tratamientos de infiltraciones (con perforaciones, calafateo e instalación de mangueras), donde se evidenciaron sitios puntuales con flujos de agua asociados.
Se evidencia la instalación de formaleta para vaciado de concreto hidráulico MR4-(45Kg/cm2) (e=23 cm; a=4,50), entre el PK3+217 hasta el PK3+272, carril derecho.</t>
    </r>
  </si>
  <si>
    <t>De acuerdo con el programa de trabajo presentado por el concesionario para la UF3.1.D, el concesionario  terminó actividades de instalación del revestimiento (con observaciones de calidad oficio-EPS4G-00087-20), la construcción drenajes D=400 mm, y continuó con la instalación de concreto hidráulico MR4-(45 Kg/cm2), la construcción de cárcamos de MT,  telecomunicaciones e ITS, en túnel principal, Portal Santa Fe, sin atrasos evidentes.</t>
  </si>
  <si>
    <r>
      <rPr>
        <b/>
        <sz val="11"/>
        <rFont val="Arial"/>
        <family val="2"/>
      </rPr>
      <t>Portal Medellín - Segundo Tubo Túnel Occidente</t>
    </r>
    <r>
      <rPr>
        <sz val="11"/>
        <rFont val="Arial"/>
        <family val="2"/>
      </rPr>
      <t xml:space="preserve">
Actividades de Instalación del drenaje D=400 mm, con tubería perforada Novafort-PAVCO, Instalación concreto para soleras planas 25MPa, construcción de caz de residuos peligrosos, construcción de cárcamos para telecomunicaciones e ITS,  relanzado para restituir el pre soporte (Concreto lanzado 30 MPa + Fibra) y el revestimiento (concreto 25 Mpa sin fibra) en los "PATEROS". Portal Medellín.</t>
    </r>
  </si>
  <si>
    <r>
      <t xml:space="preserve">Galerías de conexión peatonal y vehicular - segundo tubo Túnel Occidente
</t>
    </r>
    <r>
      <rPr>
        <sz val="11"/>
        <rFont val="Arial"/>
        <family val="2"/>
      </rPr>
      <t>Actividades de relanzado del sostenimiento en pateros.</t>
    </r>
  </si>
  <si>
    <r>
      <rPr>
        <b/>
        <sz val="11"/>
        <rFont val="Arial"/>
        <family val="2"/>
      </rPr>
      <t>Portal Santa Fe - Segundo Tubo Túnel de Occidente</t>
    </r>
    <r>
      <rPr>
        <sz val="11"/>
        <rFont val="Arial"/>
        <family val="2"/>
      </rPr>
      <t xml:space="preserve">
Actividades de instalación de concreto hidráulico MR4-(45 Kg/cm2), Instalación del drenaje D=400 mm, con tubería perforada Novafort-PAVCO, Instalación concreto para soleras planas 25MPa, construcción de caz de residuos peligrosos, instalación de ductos para redes eléctricas MT, construcción de cárcamos para telecomunicaciones e ITS. Portal Santa Fe.</t>
    </r>
  </si>
  <si>
    <t>PK1+120 - UF3.1D - Construcción de dren colector de Ø = 400 mm. Portal Medellín (hastial izquierdo).</t>
  </si>
  <si>
    <t>PK1+120 -  UF3.1D -  Relanzado concreto sostenimiento y revestimiento por Re perfilado en pateros. Portal Medellín (hastial derecho).</t>
  </si>
  <si>
    <t xml:space="preserve"> PK2+060 -  UF3.1D -  Relanzado concreto sostenimiento y revestimiento por Re perfilado en pateros. Portal Medellín (hastial derecho).</t>
  </si>
  <si>
    <t>PK0+900- UF3.1D - Conformación de la subrasante. Portal Medellín.</t>
  </si>
  <si>
    <t>PK1+712,5 - PK1+814,5 - UF3.1D - Instalación de concreto 25 Mpa, solera plana, sostenimiento tipo SC-2R. Portal Medellín.</t>
  </si>
  <si>
    <t>PK2+565 - UF3.1D - Instalación de formaleta para vaciado de concreto 25 MPa, cárcamo media tensión. Portal Medellín (hastial derecho).</t>
  </si>
  <si>
    <t xml:space="preserve"> PK2+105 -  UF3.1D -  Relanzado concreto sostenimiento y revestimiento por Re perfilado en pateros. Portal Medellín (hastial izquierdo).</t>
  </si>
  <si>
    <t>PK2+600 -  UF3.1D -  Relanzado concreto sostenimiento y revestimiento por Re perfilado en pateros. Portal Medellín (hastial derecho).</t>
  </si>
  <si>
    <t xml:space="preserve"> PK2+920 - UF3.1D - Instalación de acero de refuerzo cárcamo telecomunicaciones e ITS Portal Medellín (hastial izquierdo).</t>
  </si>
  <si>
    <t>PK2+920 - UF3.1D - Instalación de acero de refuerzo cárcamo telecomunicaciones e ITS Portal Medellín (hastial derecho).</t>
  </si>
  <si>
    <t xml:space="preserve"> PK0+804- UF3.1D - Conformación de la subrasante. Portal Medellín.</t>
  </si>
  <si>
    <t xml:space="preserve"> PK0+804 - PK0+910 - UF3.1D - Construcción de dren colector de Ø = 400 mm. Portal Medellín (hastial izquierdo).</t>
  </si>
  <si>
    <t xml:space="preserve"> PK2+980,3 - PK1+220 - UF3.1D - Construcción de dren colector de Ø = 400 mm. Portal Medellín (hastial derecho).</t>
  </si>
  <si>
    <t>PK2+330 -  UF3.1D -  Relanzado concreto sostenimiento y revestimiento por Re perfilado en pateros. Portal Medellín (hastial izquierdo).</t>
  </si>
  <si>
    <t>PK1+712,5 - PK1+770 - UF3.1D - Instalación concreto 25 Mpa en solera plana (hastial izquierdo). Portal Medellín.</t>
  </si>
  <si>
    <t>PK2+870 -  UF3.1D - Instalación acero de refuerzo cárcamo telecomunicaciones e ITS. Portal Medellín (hastial derecho).</t>
  </si>
  <si>
    <t xml:space="preserve"> PK3+260 - PK3+300 - UF3.1D - Instalación concreto hidráulico MR4 (45 Kg/cm2), e= 23 cm, a=4,5 m. carril derecho. Portal Santa Fe.</t>
  </si>
  <si>
    <t>PK3+640 - UF3.1D - Cárcamo trasversal baja tensión y telecomunicaciones 10Ø6". Portal Santa Fe.</t>
  </si>
  <si>
    <t>PK5+330 - PK5+410 - UF3.1D - Instalación concreto 25 Mpa en contra bóveda (hastial izquierdo). Portal Santa Fe.</t>
  </si>
  <si>
    <t>PK3+300 - PK3+322 - UF3.1D - Instalación concreto hidráulico MR4 (45kg/cm2), e= 23 cm, a=4,5 m, carril derecho. Portal Santa Fe.</t>
  </si>
  <si>
    <t>PK3+300 - PK3+322 - UF3.1D - Instalación MR 4 (45kg/cm2), e= 23 cm, a=4,5 m, carril derecho. Portal Santa Fe.</t>
  </si>
  <si>
    <t>PK4+300 - UF3.1D - Instalación bordillo . Portal Santa Fe (hastial izquierdo).</t>
  </si>
  <si>
    <t>PK3+217 - PK3+372 - UF3.1D - Instalación MR 4 (45kg/cm2), e= 25 cm, a=4,5 m, carril derecho. Portal Santa Fe.</t>
  </si>
  <si>
    <t>PK3+300 - PK3+372 - UF3.1D -  Instalación MR 4 (45kg/cm2), e= 25 cm, a=4,5 m, carril derecho. Portal Santa Fe.</t>
  </si>
  <si>
    <t>PK3+322 - PK3+372 - UF3.1D -  Instalación MR 4 (45kg/cm2), e= 25 cm, a=4,5 m, carril derecho. Portal Santa Fe.</t>
  </si>
  <si>
    <t>PK3+322 - PK3+372 - UF3.1D -  Instalación MR 4 (45kg/cm2) con rodillo vibratorio, e= 25 cm, a=4,5 m, carril derecho. Portal Santa Fe.</t>
  </si>
  <si>
    <t>PK4+050 - UF3.1D - Verificación relanzado pateros, galería peatonal N°5. Portal Santa Fe.</t>
  </si>
  <si>
    <t>PK4+650 - UF3.1D - CAZ residuos contaminantes e instalación de acero de refuerzo cárcamo ITS y telecomunicaciones . Portal Santa Fe (hastial izquierdo).</t>
  </si>
  <si>
    <t>PK5+410 - PK5+330 - UF3.1D - Instalación concreto 25 Mpa en contra bóveda (hastial izquierdo). Portal Santa Fe.</t>
  </si>
  <si>
    <t>En la UF 1: El concesionario en este periodo ejecuto las siguientes actividades: En recorrido de inspección de interventoría, se  evidenció que el concesionario,  no ejecutó actividades de traslado de redes secas, en este frente de obra activo.
Entre el PK2+210 a PK9+800 ACT  5,16 y 17. se ejecutó la liberación de cantidades de obra No 179, entre el concesionario, la interventoría y el subcontratista.
Avance a la fecha UF1: Redes Secas 96%
En la UF3: El concesionario en este periodo ejecuto las siguientes actividades:  En recorrido de inspección de interventoría, se  evidenció que el concesionario, no ejecutó actividades en este frente de obra activo.
Avance a la fecha UF3: Redes Secas 97%.</t>
  </si>
  <si>
    <t>En la UF 1 : En el periodo informado,  En recorrido de inspección de interventoría, se evidenció que el concesionario,  no ejecutó actividades de traslado de redes húmedas, en este frente de obra activo.
En el PK12+700 UF1. Se ejecutó la liberación de cantidades de obra No 129, Redes humedas entre el concesionario y la interventoría.
En la UF 3 : En el periodo informado,  En recorrido de inspección de interventoría, se evidenció que el concesionario,  no ejecutó actividades de traslado de redes húmedas, en este frente de obra activo.
Avance a la fecha UF1: Redes húmedas : 95%.
Avance a la fecha UF3: Redes húmedas : 98,0%.</t>
  </si>
  <si>
    <r>
      <rPr>
        <b/>
        <sz val="11"/>
        <rFont val="Calibri"/>
        <family val="2"/>
        <scheme val="minor"/>
      </rPr>
      <t xml:space="preserve">PK12+700 UF1. </t>
    </r>
    <r>
      <rPr>
        <sz val="11"/>
        <rFont val="Calibri"/>
        <family val="2"/>
        <scheme val="minor"/>
      </rPr>
      <t>Liberación de cantidades de obra No 129, Redes humedas entre el concesionario y la interventoría.</t>
    </r>
  </si>
  <si>
    <r>
      <t xml:space="preserve">PK12+700 UF1. </t>
    </r>
    <r>
      <rPr>
        <sz val="10"/>
        <color theme="1"/>
        <rFont val="Calibri"/>
        <family val="2"/>
        <scheme val="minor"/>
      </rPr>
      <t>Liberación de cantidades de obra No 129, Redes humedas entre el concesionario y la interventoría.</t>
    </r>
  </si>
  <si>
    <r>
      <rPr>
        <b/>
        <sz val="10"/>
        <rFont val="Calibri"/>
        <family val="2"/>
        <scheme val="minor"/>
      </rPr>
      <t xml:space="preserve">PK12+700 UF1. </t>
    </r>
    <r>
      <rPr>
        <sz val="10"/>
        <rFont val="Calibri"/>
        <family val="2"/>
        <scheme val="minor"/>
      </rPr>
      <t>Liberación de cantidades de obra No 129, Redes humedas entre el concesionario y la interventoría.</t>
    </r>
  </si>
  <si>
    <r>
      <t xml:space="preserve">PK2+210 a PK9+800 ACT  5,16 y 17. </t>
    </r>
    <r>
      <rPr>
        <sz val="10"/>
        <rFont val="Calibri"/>
        <family val="2"/>
        <scheme val="minor"/>
      </rPr>
      <t>Liberación de cantidades de obra No 179, entre el concesionario, la interventoría y el subcontratista.</t>
    </r>
  </si>
  <si>
    <r>
      <rPr>
        <b/>
        <sz val="10"/>
        <color theme="1"/>
        <rFont val="Calibri"/>
        <family val="2"/>
        <scheme val="minor"/>
      </rPr>
      <t xml:space="preserve">PK2+210 a PK9+800 ACT  5,16 y 17. </t>
    </r>
    <r>
      <rPr>
        <sz val="10"/>
        <color theme="1"/>
        <rFont val="Calibri"/>
        <family val="2"/>
        <scheme val="minor"/>
      </rPr>
      <t>Liberación de cantidades de obra No 179, entre el concesionario, la interventoría y el subcontratista.</t>
    </r>
  </si>
  <si>
    <r>
      <rPr>
        <b/>
        <sz val="10"/>
        <rFont val="Calibri"/>
        <family val="2"/>
        <scheme val="minor"/>
      </rPr>
      <t xml:space="preserve">PK2+210 a PK9+800 ACT  5,16 y 17. </t>
    </r>
    <r>
      <rPr>
        <sz val="10"/>
        <rFont val="Calibri"/>
        <family val="2"/>
        <scheme val="minor"/>
      </rPr>
      <t>Liberación de cantidades de obra No 179, entre el concesionario, la interventoría y el subcontratista.</t>
    </r>
  </si>
  <si>
    <r>
      <rPr>
        <b/>
        <sz val="10"/>
        <rFont val="Calibri"/>
        <family val="2"/>
        <scheme val="minor"/>
      </rPr>
      <t xml:space="preserve">PK 27+050 CD UF2.1-Actuación 44 </t>
    </r>
    <r>
      <rPr>
        <sz val="10"/>
        <rFont val="Calibri"/>
        <family val="2"/>
        <scheme val="minor"/>
      </rPr>
      <t xml:space="preserve"> Instalación de poste concreto 14mx1050 Kgf., línea circuito trifásica de 13.2 KV, instalación de cables, herrajes y retenidas, sector El Rodeo.</t>
    </r>
  </si>
  <si>
    <r>
      <rPr>
        <b/>
        <sz val="10"/>
        <color theme="1"/>
        <rFont val="Calibri"/>
        <family val="2"/>
        <scheme val="minor"/>
      </rPr>
      <t xml:space="preserve">PK 27+100 CD UF2.1-Actuación 44  </t>
    </r>
    <r>
      <rPr>
        <sz val="10"/>
        <color theme="1"/>
        <rFont val="Calibri"/>
        <family val="2"/>
        <scheme val="minor"/>
      </rPr>
      <t>Instalación de poste concreto 14mx1050 Kgf., línea circuito trifásica de 13.2 KV, instalación de cables, herrajes y retenidas, sector El Rodeo.</t>
    </r>
  </si>
  <si>
    <r>
      <rPr>
        <b/>
        <sz val="10"/>
        <rFont val="Calibri"/>
        <family val="2"/>
        <scheme val="minor"/>
      </rPr>
      <t>PK24+500.</t>
    </r>
    <r>
      <rPr>
        <sz val="10"/>
        <rFont val="Calibri"/>
        <family val="2"/>
        <scheme val="minor"/>
      </rPr>
      <t xml:space="preserve"> Instalación de tubería PVC D=10”, cruce de calzada sector Guimaral Acueducto La Laguna</t>
    </r>
  </si>
  <si>
    <r>
      <rPr>
        <b/>
        <sz val="10"/>
        <color theme="1"/>
        <rFont val="Calibri"/>
        <family val="2"/>
        <scheme val="minor"/>
      </rPr>
      <t xml:space="preserve">PK 24+500 CD 2.1- </t>
    </r>
    <r>
      <rPr>
        <sz val="10"/>
        <color theme="1"/>
        <rFont val="Calibri"/>
        <family val="2"/>
        <scheme val="minor"/>
      </rPr>
      <t>Tubo de PVC D=2" a conectar con cruce de tubería polietileno 65mm, sector Guaimaral.</t>
    </r>
  </si>
  <si>
    <t>Suspensión de Redes Eléctricas para traslado de redes línea trifásica circuito de 13.2 KV en cable ACSR 266.8 desnudo Actuación 44 Sector El Rodeo. Retiro de Red existente e instalación de cable, herrajes y retenidas de la nueva Red trasladada del PK26+900 al PK27+290.</t>
  </si>
  <si>
    <t>PK28+650. Excavación e instalación de tuberías PVC 10” y polietileno de 63mm, para cruce de calzada construida, sector Guimaral.</t>
  </si>
  <si>
    <r>
      <t xml:space="preserve">1. ÁREA AMBIENTAL:
CONCLUSIONES:
</t>
    </r>
    <r>
      <rPr>
        <sz val="11"/>
        <color theme="1"/>
        <rFont val="Arial"/>
        <family val="2"/>
      </rPr>
      <t>Continua pendiente que el MADS realice el traslado del total de los expedientes de las autorizaciones de veda nacional otorgadas al proyecto autopistas al Mar 1.</t>
    </r>
    <r>
      <rPr>
        <b/>
        <sz val="11"/>
        <color theme="1"/>
        <rFont val="Arial"/>
        <family val="2"/>
      </rPr>
      <t xml:space="preserve">
RECOMENDACIONES
</t>
    </r>
    <r>
      <rPr>
        <sz val="11"/>
        <color theme="1"/>
        <rFont val="Arial"/>
        <family val="2"/>
      </rPr>
      <t>A la ANI apoyar la gestión ante ANLA para vanzar en la aprobación de los plande de rehabilitacion ecológica y ante al MADS para que finalice el traslado de los expedientes de veda nacional, ante las autoridades competentes.
A la ANI apoyar la Gestión ante el Municipio de Medellín para la viabilizarían de adquisición y posterior entrega del predio el Boquerón.</t>
    </r>
    <r>
      <rPr>
        <b/>
        <sz val="11"/>
        <color theme="1"/>
        <rFont val="Arial"/>
        <family val="2"/>
      </rPr>
      <t xml:space="preserve">
</t>
    </r>
    <r>
      <rPr>
        <sz val="11"/>
        <color theme="1"/>
        <rFont val="Arial"/>
        <family val="2"/>
      </rPr>
      <t xml:space="preserve">  
</t>
    </r>
    <r>
      <rPr>
        <b/>
        <sz val="11"/>
        <color theme="1"/>
        <rFont val="Arial"/>
        <family val="2"/>
      </rPr>
      <t xml:space="preserve">2. ÁREA PUENTES:
</t>
    </r>
    <r>
      <rPr>
        <sz val="11"/>
        <color theme="1"/>
        <rFont val="Arial"/>
        <family val="2"/>
      </rPr>
      <t>Las actividasdes resaltadas en rojo, son las que se realizaron esta semana en los puentes que están activos.</t>
    </r>
    <r>
      <rPr>
        <b/>
        <sz val="11"/>
        <color theme="1"/>
        <rFont val="Arial"/>
        <family val="2"/>
      </rPr>
      <t/>
    </r>
  </si>
  <si>
    <r>
      <t xml:space="preserve">1. Construcción UF 1 y 3-ZODME 8
PMF 02 Monitoreos topográficos realizados: </t>
    </r>
    <r>
      <rPr>
        <sz val="11"/>
        <color theme="1"/>
        <rFont val="Calibri"/>
        <family val="2"/>
        <scheme val="minor"/>
      </rPr>
      <t>El Concesionario realizó actividades de monitoreos de asentamiento en las terrazas de la ZODME, con esta actividad se busca determinar si existen desplazamientos o deformaciones en el terreno que indique un posible movimiento en masa.</t>
    </r>
  </si>
  <si>
    <r>
      <t xml:space="preserve">2. Operación y mantenimiento-UF 1-PK 12+500
PBSE-4.1-11 Manejo de descapote y cobertura vegetal: </t>
    </r>
    <r>
      <rPr>
        <sz val="11"/>
        <color theme="1"/>
        <rFont val="Calibri"/>
        <family val="2"/>
        <scheme val="minor"/>
      </rPr>
      <t>El concesionario realizó jornadas de rocería, para garantizar el buen estado de la vía.</t>
    </r>
  </si>
  <si>
    <r>
      <t xml:space="preserve">3. Construcción UF 2.1-Captación Quebrada la Volcana
PMF 15 Proteger los cauces de agua al momento de realizar la captación con carrotanque: </t>
    </r>
    <r>
      <rPr>
        <sz val="11"/>
        <color theme="1"/>
        <rFont val="Calibri"/>
        <family val="2"/>
        <scheme val="minor"/>
      </rPr>
      <t>Se verificó que los vehículos no ingresan al cuerpo de agua.</t>
    </r>
  </si>
  <si>
    <r>
      <rPr>
        <b/>
        <sz val="11"/>
        <color theme="1"/>
        <rFont val="Calibri"/>
        <family val="2"/>
        <scheme val="minor"/>
      </rPr>
      <t xml:space="preserve">4. Construcción UF 2.1-Captación Quebrada la Volcana
PMF 15 Realizar la captación de agua de acuerdo al caudal autorizado para cada fuente hídrica: </t>
    </r>
    <r>
      <rPr>
        <sz val="11"/>
        <color theme="1"/>
        <rFont val="Calibri"/>
        <family val="2"/>
        <scheme val="minor"/>
      </rPr>
      <t>Se verificó que la captación se realizó en el punto autorizado en el río Aurrá, esta se realiza mediante motobomba adosada a carrotanque; sistema dotado de medidor de flujo, se verificó además el funcionamiento de caudalímetro y caudal autorizado.</t>
    </r>
  </si>
  <si>
    <r>
      <t>5. Construcción UF 2.1-Captación Quebrada la Volcana
PMF 15 El carrotanque contendrá un kit para derrames:</t>
    </r>
    <r>
      <rPr>
        <sz val="11"/>
        <color theme="1"/>
        <rFont val="Calibri"/>
        <family val="2"/>
        <scheme val="minor"/>
      </rPr>
      <t xml:space="preserve"> Se verificó que el carrotanque contara con un kit de derrames con el cual contiene guantes de nitrilo, paños absorbentes, pala, arena, bolsas para disposición de residuos, desengrasante, entre otros.</t>
    </r>
  </si>
  <si>
    <r>
      <rPr>
        <b/>
        <sz val="11"/>
        <color theme="1"/>
        <rFont val="Calibri"/>
        <family val="2"/>
        <scheme val="minor"/>
      </rPr>
      <t xml:space="preserve">6. Construcción UF 2.1-Captación Quebrada la Volcana
PMF 15 Realización diaria del preoperacional del vehículo donde se revise el estado de la manguera, motobomba y el tanque: </t>
    </r>
    <r>
      <rPr>
        <sz val="11"/>
        <color theme="1"/>
        <rFont val="Calibri"/>
        <family val="2"/>
        <scheme val="minor"/>
      </rPr>
      <t>Se verificó que el vehículo no presentará algún tipo de fuga en los sistemas de conducción, motobomba y tanque.</t>
    </r>
  </si>
  <si>
    <r>
      <t xml:space="preserve">7. Construcción UF 2.1-Captación Quebrada la Volcana
PMF 15 Realizar la captación de agua de acuerdo al caudal autorizado para cada fuente hídrica: </t>
    </r>
    <r>
      <rPr>
        <sz val="11"/>
        <color theme="1"/>
        <rFont val="Calibri"/>
        <family val="2"/>
        <scheme val="minor"/>
      </rPr>
      <t>Se verificó que la captación se realizó en el punto autorizado en el río Aurrá, esta se realiza mediante motobomba adosada a carrotanque; sistema dotado de medidor de flujo, se verificó además el funcionamiento de caudalímetro y caudal autorizado.</t>
    </r>
  </si>
  <si>
    <r>
      <rPr>
        <b/>
        <sz val="11"/>
        <color theme="1"/>
        <rFont val="Calibri"/>
        <family val="2"/>
        <scheme val="minor"/>
      </rPr>
      <t>8. Construcción UF 1-Planta 1
PMF 04 Manejo para la instalación, funcionamiento y desmantelamiento de infraestructura asociada del proyecto:</t>
    </r>
    <r>
      <rPr>
        <sz val="11"/>
        <color theme="1"/>
        <rFont val="Calibri"/>
        <family val="2"/>
        <scheme val="minor"/>
      </rPr>
      <t xml:space="preserve"> El concesionario avanza  el desmantelamiento planta 1</t>
    </r>
  </si>
  <si>
    <r>
      <t xml:space="preserve">9. Operación y mantenimiento UF 1-PK 17+300
PAC 2.4-07 Manejo y disposición final de sobrantes: </t>
    </r>
    <r>
      <rPr>
        <sz val="11"/>
        <rFont val="Calibri"/>
        <family val="2"/>
        <scheme val="minor"/>
      </rPr>
      <t>El concesionario realizó la limpieza y mantenimiento de la vía.</t>
    </r>
  </si>
  <si>
    <r>
      <t xml:space="preserve">10. Construcción UF 1-Acceso la Volcana
PMF-18 Manejo ambiental para la adecuación y entrega final de las vías que serán utilizadas para la construcción del proyecto: </t>
    </r>
    <r>
      <rPr>
        <sz val="11"/>
        <color theme="1"/>
        <rFont val="Calibri"/>
        <family val="2"/>
        <scheme val="minor"/>
      </rPr>
      <t>La interventoría verificó que el concesionario realizó la adecuación del enlace veredal acceso Mestizal, el cual se adecuó con placa-huella.</t>
    </r>
  </si>
  <si>
    <r>
      <t xml:space="preserve">11.  Construcción UF 3-Portal Santa Fe
PM 16: Manejo y control de fuentes de emisiones y ruido: </t>
    </r>
    <r>
      <rPr>
        <sz val="11"/>
        <color theme="1"/>
        <rFont val="Calibri"/>
        <family val="2"/>
        <scheme val="minor"/>
      </rPr>
      <t>El concesionario realiza mediciones de gases dentro del túnel en construcción, debido a que se trata de un espacio confinado, esta información se amplia en el informe de área SST</t>
    </r>
    <r>
      <rPr>
        <b/>
        <sz val="11"/>
        <color theme="1"/>
        <rFont val="Calibri"/>
        <family val="2"/>
        <scheme val="minor"/>
      </rPr>
      <t>.</t>
    </r>
  </si>
  <si>
    <r>
      <t xml:space="preserve">12. Construcción UF 1 Y 3-Portal Santa Fe
PMF 03 Implementación obras de protección: </t>
    </r>
    <r>
      <rPr>
        <sz val="11"/>
        <color theme="1"/>
        <rFont val="Calibri"/>
        <family val="2"/>
        <scheme val="minor"/>
      </rPr>
      <t>El Concesionario realizó la instalación de drenes horizontales,  estabilización del talud con concreto lanzado soportado en malla electrosoldada y empradización con hidrosiembra la cual presenta buena adaptación.</t>
    </r>
  </si>
  <si>
    <r>
      <t>13. Construcción UF 1 y 3-PTARnD Portal Santa Fe
PMF 09 Manejo de residuos líquidos domésticos e industriales:</t>
    </r>
    <r>
      <rPr>
        <sz val="11"/>
        <color theme="1"/>
        <rFont val="Calibri"/>
        <family val="2"/>
        <scheme val="minor"/>
      </rPr>
      <t xml:space="preserve"> Se realiza verificación de Caudal de vertimiento a la salida de la PTAR Santa Fé (27,2L/S), el cual cumple con lo establecido en la resolución Resolución 2360 de 2019</t>
    </r>
    <r>
      <rPr>
        <b/>
        <sz val="11"/>
        <color theme="1"/>
        <rFont val="Calibri"/>
        <family val="2"/>
        <scheme val="minor"/>
      </rPr>
      <t>.</t>
    </r>
  </si>
  <si>
    <r>
      <t xml:space="preserve">14. Construcción UF 1 y 3-PTARnD Portal Santa Fe
PMF 09 Manejo de residuos líquidos domésticos e industriales: </t>
    </r>
    <r>
      <rPr>
        <sz val="11"/>
        <color theme="1"/>
        <rFont val="Calibri"/>
        <family val="2"/>
        <scheme val="minor"/>
      </rPr>
      <t>Las  aguas de infiltración y las contactadas en el proceso de apertura del Túnel, son conducidas hasta un sistema de tratamiento primario que consta de tres sedimentadores (etapa inicial)
Una vez en los sedimentadores, el agua cae por gravedad en la base de los sedimentadores, formándose así dos fases dentro del tanque: una de lodos en el fondo y otra de agua clarificada en la superficie.</t>
    </r>
  </si>
  <si>
    <r>
      <rPr>
        <b/>
        <sz val="11"/>
        <rFont val="Calibri"/>
        <family val="2"/>
        <scheme val="minor"/>
      </rPr>
      <t>15. Construcción UF 1 y 3-PTARnD Portal Santa Fe
PMF 09 Manejo de residuos líquidos domésticos e industriales:</t>
    </r>
    <r>
      <rPr>
        <sz val="11"/>
        <rFont val="Calibri"/>
        <family val="2"/>
        <scheme val="minor"/>
      </rPr>
      <t xml:space="preserve"> Las  aguas de infiltración y las contactadas en el proceso de apertura del Túnel, son conducidas hasta un sistema de tratamiento primario que consta de tres sedimentadores (etapa inicial)
Una vez en los sedimentadores, el agua cae por gravedad en la base de los sedimentadores, formándose así dos fases dentro del tanque: una de lodos en el fondo y otra de agua clarificada en la superficie.</t>
    </r>
  </si>
  <si>
    <r>
      <rPr>
        <b/>
        <sz val="11"/>
        <color theme="1"/>
        <rFont val="Calibri"/>
        <family val="2"/>
        <scheme val="minor"/>
      </rPr>
      <t xml:space="preserve">16. Construcción UF 1 y 3-PTARnD Portal Santa Fe
PMF 09 Manejo de residuos líquidos domésticos e industriales: </t>
    </r>
    <r>
      <rPr>
        <sz val="11"/>
        <color theme="1"/>
        <rFont val="Calibri"/>
        <family val="2"/>
        <scheme val="minor"/>
      </rPr>
      <t>Los lodos generados en los sedimentadores son acondicionados antes de pasar al proceso de filtroprensado, en el filtro prensa los lodos son deshidratados intermitentemente y posteriormente acopiados para su disposición final, las aguas resultantes del proceso de filtroprensado son conducidas reincorporadas nuevamente al proceso para su tratamiento.</t>
    </r>
  </si>
  <si>
    <r>
      <rPr>
        <b/>
        <sz val="11"/>
        <rFont val="Calibri"/>
        <family val="2"/>
        <scheme val="minor"/>
      </rPr>
      <t>17. Operación y mantenimiento-UF 1-PK 11+500
PBSE-4.1-11 Manejo de descapote y cobertura vegetal:</t>
    </r>
    <r>
      <rPr>
        <sz val="11"/>
        <rFont val="Calibri"/>
        <family val="2"/>
        <scheme val="minor"/>
      </rPr>
      <t xml:space="preserve"> El concesionario realizó jornadas de rocería, para garantizar el buen estado de la vía.</t>
    </r>
  </si>
  <si>
    <r>
      <rPr>
        <b/>
        <sz val="11"/>
        <color theme="1"/>
        <rFont val="Calibri"/>
        <family val="2"/>
        <scheme val="minor"/>
      </rPr>
      <t>18. Construcción UF 1-PK 4+200
PMF 17 En los frentes de obra se implementará la señalización temporal obligatoria:</t>
    </r>
    <r>
      <rPr>
        <sz val="11"/>
        <color theme="1"/>
        <rFont val="Calibri"/>
        <family val="2"/>
        <scheme val="minor"/>
      </rPr>
      <t xml:space="preserve"> Los frentes de obra se encuentran señalizados de acuerdo al Manual de Señalización del INVIAS, 2015.</t>
    </r>
  </si>
  <si>
    <r>
      <rPr>
        <b/>
        <sz val="11"/>
        <color theme="1"/>
        <rFont val="Calibri"/>
        <family val="2"/>
        <scheme val="minor"/>
      </rPr>
      <t>19. Construcción UF 1-Acceso Mestizal
PM 18 Manejo ambiental para la adecuación y entrega final de las vías que serán utilizadas para la construcción del proyecto:</t>
    </r>
    <r>
      <rPr>
        <sz val="11"/>
        <color theme="1"/>
        <rFont val="Calibri"/>
        <family val="2"/>
        <scheme val="minor"/>
      </rPr>
      <t xml:space="preserve"> La interventoría verificó que el concesionario realizó la adecuación del enlace veredal acceso Mestizal, el cual se adecuó con placa-huella.</t>
    </r>
  </si>
  <si>
    <r>
      <rPr>
        <b/>
        <sz val="11"/>
        <color theme="1"/>
        <rFont val="Calibri"/>
        <family val="2"/>
        <scheme val="minor"/>
      </rPr>
      <t xml:space="preserve">20. Operación y mantenimiento UF 2.1 18+500
PAG-2.3-06 Señalización de áreas de trabajo y limpieza: </t>
    </r>
    <r>
      <rPr>
        <sz val="11"/>
        <color theme="1"/>
        <rFont val="Calibri"/>
        <family val="2"/>
        <scheme val="minor"/>
      </rPr>
      <t>El concesionario realizó la demarcación y cerramiento  de las áreas de trabajo..</t>
    </r>
  </si>
  <si>
    <r>
      <rPr>
        <b/>
        <sz val="11"/>
        <rFont val="Calibri"/>
        <family val="2"/>
        <scheme val="minor"/>
      </rPr>
      <t>21. Construcción UF 2.1-PK 17+600</t>
    </r>
    <r>
      <rPr>
        <sz val="11"/>
        <rFont val="Calibri"/>
        <family val="2"/>
        <scheme val="minor"/>
      </rPr>
      <t xml:space="preserve">
</t>
    </r>
    <r>
      <rPr>
        <b/>
        <sz val="11"/>
        <rFont val="Calibri"/>
        <family val="2"/>
        <scheme val="minor"/>
      </rPr>
      <t>PMF 01 Conservación y restauración de la estabilidad geotécnica:</t>
    </r>
    <r>
      <rPr>
        <sz val="11"/>
        <rFont val="Calibri"/>
        <family val="2"/>
        <scheme val="minor"/>
      </rPr>
      <t xml:space="preserve"> El concesionario realizó la perfilación de taludes, construcción de rondas de coronación y se implementan las medidas de  malla electrosoldada, pernos, drenes y concreto lanzado para la protección del mismo.</t>
    </r>
  </si>
  <si>
    <r>
      <rPr>
        <b/>
        <sz val="11"/>
        <color theme="1"/>
        <rFont val="Calibri"/>
        <family val="2"/>
        <scheme val="minor"/>
      </rPr>
      <t>22. Construcción UF 2.1-PK 20+300
PMB 05 Manejo de aprovechamiento forestal:</t>
    </r>
    <r>
      <rPr>
        <sz val="11"/>
        <color theme="1"/>
        <rFont val="Calibri"/>
        <family val="2"/>
        <scheme val="minor"/>
      </rPr>
      <t xml:space="preserve"> El concesionario realizó aprovechamiento forestal teniendo en cuenta los procedimientos adecuados.</t>
    </r>
  </si>
  <si>
    <r>
      <t xml:space="preserve">23. O y M PR 47+800.
PAC 2.1-04 </t>
    </r>
    <r>
      <rPr>
        <sz val="11"/>
        <color theme="1"/>
        <rFont val="Calibri"/>
        <family val="2"/>
        <scheme val="minor"/>
      </rPr>
      <t>Periódicamente se realizaròn jornadas de limpieza en las cuales, se retirarán los materiales y residuos sobrantes y se dispondrán en los respectivos sitios de disposición final</t>
    </r>
  </si>
  <si>
    <r>
      <t>2. O y M PK  9+500 . PAC 2.3-06</t>
    </r>
    <r>
      <rPr>
        <sz val="11"/>
        <color theme="1"/>
        <rFont val="Calibri"/>
        <family val="2"/>
        <scheme val="minor"/>
      </rPr>
      <t xml:space="preserve"> El Concesionario realiza instalaciòn de señalizaciòn de obra en las zonas de trabajo</t>
    </r>
  </si>
  <si>
    <t>Durante la presente semana se reciben los reportes de las operadoras con respecto a los incidentes y accidentes ocurridos en las unidades funcionales del proyecto. Se presentaron once (11) accidentes con diez (10) lesionados y cero (0)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</si>
  <si>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285</t>
  </si>
  <si>
    <r>
      <rPr>
        <b/>
        <sz val="11"/>
        <rFont val="Arial"/>
        <family val="2"/>
      </rPr>
      <t>Ruta 6204 San Jerónimo - Túnel de Occidente</t>
    </r>
    <r>
      <rPr>
        <sz val="11"/>
        <rFont val="Arial"/>
        <family val="2"/>
      </rPr>
      <t xml:space="preserve">
- Actividades de Rocería. 
- Actividades de limpieza de cunetas y Obras transversales.
- Actividades de limpieza de calzada PR26+000 al PR30+000.
- Desvío en el PR20+200 al PR20+900 se encuentran transitables.
- Desvío en el PR22+200 al PR23+900 se encuentran transitables.
- Desvío en el PR24+400 al PR 25+900 se encuentran transitables.
- Desvío en el PR30+100 al PR30+300 se encuentran transitables.
- Desvío en el PR30+800 al PR32+200 se encuentran transitables.
- Desvío en el PR35+300 al PR39+000 se encuentran transitables.
- Zona Inestable PR34+900 se presenta estable.
- Se realiza control vehicular PR25+900, PR26+900, PR27+900, PR30+100 y PR35+200.</t>
    </r>
  </si>
  <si>
    <r>
      <rPr>
        <b/>
        <sz val="11"/>
        <rFont val="Arial"/>
        <family val="2"/>
      </rPr>
      <t xml:space="preserve">Ruta 6204  Santafé de Antioquia - San Jerónimo
</t>
    </r>
    <r>
      <rPr>
        <sz val="11"/>
        <color rgb="FFFF0000"/>
        <rFont val="Arial"/>
        <family val="2"/>
      </rPr>
      <t xml:space="preserve">
</t>
    </r>
    <r>
      <rPr>
        <sz val="11"/>
        <rFont val="Arial"/>
        <family val="2"/>
      </rPr>
      <t>-  Actividades de limpieza de cunetas.
-  Actividades de Rocería.
-  Limpieza de márgenes y calzada.
-  Actividades de limpieza de obras transversales.
-  La vía se encuentra en funcionamiento Normal.
-  Desvío en el PR08+200 al PR08+800. Normal Funcionamiento.
-  Desvío en el PR10+300 al PR11+000. Normal Funcionamiento.
-  Desvío en el PR12+000 al PR13+100. Normal Funcionamiento.
-  Desvío en el PR15+000 al PR15+800. Normal Funcionamiento.
-  Desvío en el PR16+080 al PR17+900. Normal Funcionamiento.
-  Desvío en el PR18+700 al PR19+900. Normal Funcionamiento.
-  Desvío en el PR20+050 al PR20+200. Normal Funcionamiento.</t>
    </r>
  </si>
  <si>
    <t>Ruta 6203 Cañasgordas - Santafé de Antioquia.
-  Actividades de Rocería.
-  Limpieza de Cunetas y Calzada.
-  Limpieza de obras transversales.
- Se presenta deslizamiento menor en el PR67+500 sobre berma y cuneta.
-  Actividades de control de Policía de Carreteras PR114+900 y PR75+000.
-  Zona Inestable del PR97+500 se encuentra estable.
-  La Vía se encuentra Transitable.
-  Se continua con la reparación de la Junta del puente PR108+000.
-  Se continua con la auscultación del pavimento.
- Construcción de gavión en el PR108+300, para descole de Obra tranversal.
- Se realiza la pintura de marcas viales entre el PR16+000 al PR16+200 proyección de un nuevo desvio.</t>
  </si>
  <si>
    <r>
      <rPr>
        <b/>
        <sz val="11"/>
        <rFont val="Arial"/>
        <family val="2"/>
      </rPr>
      <t>Ruta 6204 Túnel de Occidente - Medellín.</t>
    </r>
    <r>
      <rPr>
        <sz val="11"/>
        <rFont val="Arial"/>
        <family val="2"/>
      </rPr>
      <t xml:space="preserve">
-  Se realiza control vehicular para el paso de sustancias peligrosas para el ingreso al túnel en el portal Santa fe y portal Medellín en los horarios establecidos.
-  El Peaje de Aburra PR45+200. Se encuentra en Operación Normal.
-  Se realiza seguimiento a la zona inestable del PR45+000 y se observa que no presenta movimientos.
-  Limpieza de obras de drenaje.
- Se realiza actividades de Rocería.
-  Grúa y Ambulancia disponibles CCO.
-  Actividades Policía de Carreteras PR45+500.
-  Se continua con las actividades de Rehabilitación con el fresado de la Calzada derecha PR47+150 al PR49+600 y con la instalación de mezcla asfáltica.
- Se realiza actividades de señalización horizontal entre el PR45+500 al PR48+200 de las líneas de Borde.</t>
    </r>
  </si>
  <si>
    <r>
      <rPr>
        <b/>
        <sz val="11"/>
        <rFont val="Arial"/>
        <family val="2"/>
      </rPr>
      <t xml:space="preserve">Ruta 25B02 Bolombolo (Venecia) - Santafé de Antioquia.
</t>
    </r>
    <r>
      <rPr>
        <sz val="11"/>
        <rFont val="Arial"/>
        <family val="2"/>
      </rPr>
      <t xml:space="preserve">
- La Vía se encuentra en Operación Normal.
- Limpieza de Cunetas y Calzada. 
- Limpieza de Obras transversales.
- Se realizan labores de rocería.
</t>
    </r>
    <r>
      <rPr>
        <sz val="11"/>
        <color theme="1"/>
        <rFont val="Arial"/>
        <family val="2"/>
      </rPr>
      <t xml:space="preserve">- Se Continua con la contrucción de micropilotes margen derecha en el PR49+150 .
- Ambulancia y Grúa Disponibles en  Anzá PR44+900.
- Se presentra delisamientos menores PR29+400 y PR61+180 sobre berma y cuneta.
- Se presenta caida de material en Berma en los PR29+400 y PR61+180 carril izquierdo.
</t>
    </r>
    <r>
      <rPr>
        <b/>
        <sz val="11"/>
        <color theme="1"/>
        <rFont val="Arial"/>
        <family val="2"/>
      </rPr>
      <t xml:space="preserve">Ruta 6003 Peñalisa (Salgar) - Bolombolo (Venecia).
</t>
    </r>
    <r>
      <rPr>
        <sz val="11"/>
        <color theme="1"/>
        <rFont val="Arial"/>
        <family val="2"/>
      </rPr>
      <t>- Policía de carreteras en el PR 44+500. Puesto de control.
- Se realizan labores de rocería PR44+200 al PR48+000.
- La Vía se encuentra en Operación Normal.</t>
    </r>
  </si>
  <si>
    <t>UF 4 Ruta 25B02 - PR06+300
Mantenimiento juntas del puente Qbrada Arepitas 5.</t>
  </si>
  <si>
    <t>UF2.2 Ruta 6203 PR108+300 
Contrucción de gavión canal descole.</t>
  </si>
  <si>
    <t>UF2.2 Ruta 6203 PR114+800 
Puesto de control Policía Carreteras.</t>
  </si>
  <si>
    <t>UF2.1 Ruta 6204 PR7+700-PR7+800
Limpieza de señalización de Obra.</t>
  </si>
  <si>
    <t>UF2.1 Ruta PR19+200 - PR19+600
Limpieza de calzada y cunetas.</t>
  </si>
  <si>
    <t>UF1  Ruta 6204 A PR28+000 al PR29+000
Rocería de márgenes.</t>
  </si>
  <si>
    <t>UF1  Ruta 6204 A PR39+900
Panel Led Informativo</t>
  </si>
  <si>
    <t>UF3 Ruta 6204 APR45+500 - PR48200
Pintura señalizacion horizontal Líneas laterales</t>
  </si>
  <si>
    <t xml:space="preserve">Seguimiento oficina fija de atención al usuario </t>
  </si>
  <si>
    <t>Seguimiento PQRS del proyecto</t>
  </si>
  <si>
    <t>Reunión con la comunidad de la vereda Pesquinal, para socializar el plan de gestión del riesgo.</t>
  </si>
  <si>
    <t>Reunión con la comunidad de la vereda La Cuchilla, para socializar el plan de gestión del riesgo.</t>
  </si>
  <si>
    <t>Comité de participación con la comunidad de la vereda La Volcana, socialización de la ley 1228 de espacio público.</t>
  </si>
  <si>
    <t>Programa 8. Cultura vial</t>
  </si>
  <si>
    <t>Campaña de seguridad vial en alianza con las concesiones pacifico 2 y 3.</t>
  </si>
  <si>
    <t>Campaña de seguridad vial en alianza con la secretaria de tránsito y movilidad de la ciudad de Medellín.</t>
  </si>
  <si>
    <t xml:space="preserve">Programa 9. Acompañamiento a la gestión sociopredial </t>
  </si>
  <si>
    <t>Acompañamiento a las familias objeto de traslado del proyecto, y requerimiento de entrega de construcción ya adquirida por el proyecto en el predio 199.</t>
  </si>
  <si>
    <t>Acompañamiento a jornada cívico ambiental, sembratón de arboles con el grupo juvenil de transito del municipio de Sopetrán.</t>
  </si>
  <si>
    <t>Lugar: Santa fe de Antioquia, seguimiento oficina fija de atención al usuario.</t>
  </si>
  <si>
    <t>Lugar: Santa fe de Antioquia, Seguimiento PQRS del proyecto.</t>
  </si>
  <si>
    <t>Lugar: Vereda Pesquinal, Reunión extraordinaria, socialización plan de gestión del riesgo.</t>
  </si>
  <si>
    <t>Lugar: Vereda La Cuchilla, Reunión extraordinaria, socialización plan de gestión del riesgo.</t>
  </si>
  <si>
    <t>Lugar: Vereda La Volcana, comité de participación socialización ley 1228.</t>
  </si>
  <si>
    <t>Lugar: Municipio de Sopetrán, acompañamiento a jornada civicoambiental, sembraton de arboles en alianza con la secretaria de transito del municipio.</t>
  </si>
  <si>
    <t>Lugar: PR 0+000, Ingreso al municipio de Bolombolo, campaña de seguridad vial en alianza con las concesiones pacifico 2 y 3.</t>
  </si>
  <si>
    <t>Lugar: UF 3, Campaña de seguridad vial en alianza con policía de carreteras y secretaria de movilidad y tránsito de Medellín.</t>
  </si>
  <si>
    <t>Lugar: UF 1, Predio 199, acompañamiento a solicitud de entrega de construcción ya adquirida por el proyecto .</t>
  </si>
  <si>
    <t>TODAS</t>
  </si>
  <si>
    <t>REVISIÓN Y ANALISIS DE INSUMOS PREDIALES</t>
  </si>
  <si>
    <t>Estudio de Fichas Prediales y Avaluos Comerciales Corporativos de las Unidades Funcionales 1 y 2</t>
  </si>
  <si>
    <t>25/03/2021-31/03/2021</t>
  </si>
  <si>
    <t>ENVÍO OFICIO EPS4G-0394-21 ALCANCE AL OFICIO EPS4G-0364-21-INSUMOS PREDIALES MAR1_UF1_121A</t>
  </si>
  <si>
    <t>La Interventoría da Alcance al oficio EPS4G-0364-21-Insumos Prediales, y aporta la justificación técnica que se menciona en el numeral 3 de las notas adicionales. Se reitera que pese a que se tiene la justificación Técnica de dicha área, ello no es óbice para que se trasladen los riesgos que debe asumir el Concesionario producto de las modificaciones a los estudios y diseños.</t>
  </si>
  <si>
    <t>ENVÍO OFICIO EPS4G-0395-21 ALCANCE AL OFICIO EPS4G-0390-21-DEVOLUCIÓN CUENTAS DE COBROS PREDIALES</t>
  </si>
  <si>
    <t>La Interventoría da Alcance al oficio EPS4G-0390-21-Devolución cuentas de cobros prediales, se le solicita al Concesionario que aporte no solo las Ofertas realizadas producto de las aprobaciones en los comités de previa aprobación de apórtes, sino que además, las mismas deben estar debidamente notificadas.</t>
  </si>
  <si>
    <t>ENVÍO OFICIO EPS4G-0398-21 CONCEPTO JURÍDICO FRENTE A LOS INFORMES SEMANALES NÚMERO 5 Y 6 PARA LOS PERIODOS COMPRENDIDOS ENTRE EL 9 AL 15 Y ENTRE EL 16 AL 23 DE MARZO DE 2021 FRENTE AL EVENTO EXIMENTE DE RESPONSABILIDAD CON RELACIÓN AL PREDIO MAR1_UF2_177, COMUNICADOS DEL CONCESIONARIO NÚMEROS 02-01-20210315000706 Y 02-01-2021032300797.</t>
  </si>
  <si>
    <t xml:space="preserve">La Interventoría informa al Concesionario, que no es competente para emitir la aceptación o no de los hechos o circunstancias que al sentir del Concesionario, se constituyen en EER; ademas es necesario mencionar que a la fecha, la ANI, tampoco se ha pronunciado respecto a si acepta o no la ocurrencia del EER, en consecuencia, se aclara que tampoco se ha conceptuado sobre reparación alguna por el evento notificado por el Concesionario, y por tanto, los informes solo tienen efectos en el sentido de comunicar las actuaciones realizadas por este para atenuar, disminuir, y cumplir con sus obligaciones. </t>
  </si>
  <si>
    <t>ENVÍO OFICIO EPS4G-0404-21 RESPUESTA OFICIO No. 02-01-20210316000729</t>
  </si>
  <si>
    <t>La Interventoría indica que dara respuesta la proxima semana a la revisión de la Ficha Predial de los Predios MAR1_UF2_130B, MAR1_UF2_130C, MAR1_UF2_130D, MAR1_UF2_130E y MAR1_UF2_130F, dado que se requiere concepto del Especialista Vial.</t>
  </si>
  <si>
    <t>REMISORIO 093 CONCEPTO DE LA INTERVENTORÍA FRENTE A LA NOTIFICACIÓN QUE REALIZÓ EL CONCESIONARIO AL PRESUNTO "EVENTO EXIMENTE DE RESPONSABILIDAD QUE IMPIDE EL CUMPLIMIENTO DE LAS OBLIGACIONES CONTRACTUALES A CARGO DE LA CONCESIONARIA CON OCACIÓN DE LA FUERZA MAYOR PREDIAL ASOCIADA AL PREDIO 28 UBICADO EN EL SUBSECTOR 2.1 DE LA UNIDAD FUNCIONAL 2". CONTRATO DE CONCESIÓN No. 014 DE 2015. PROYECTO DE CONCESIÓN VIAL AUTOPISTA AL MAR1, NOTIFICACIÓN QUE QUE REALIZÓ MEDIANTE OFICIO 02-01-20210325000818.</t>
  </si>
  <si>
    <t>La Interventoría análiza, verifica y expone su concepto frente a los soportes allegados por parte de la Concesionaria, constatando la gestión realizada por éste, frente a la notificación tanto a la ANI como a la Interevntoría de un presunto Evento Eximente de Responsabilidad (EER) asociado al Predio MAR1_UF2_028.</t>
  </si>
  <si>
    <t>REMISORIO 094 RESPUESTA AL OFICIO 02-01-20210325000818 NOTIFICACIÓN DE UN EVENTO EXIMENTE DE RESPONSABILIDAD QUE IMPIDE EL CUMPLIMIENTO DE LAS OBLIGACIONES CONTRACTUALES A CARGO DE LA CONCESIONARIA CON OCACIÓN DE LA FUERZA MAYOR PREDIAL ASOCIADA AL PREDIO 028 UBICADO EN EL SUBSECTOR 2.1 DE LA UNIDAD FUNCIONAL 2.</t>
  </si>
  <si>
    <t>La Interventoría le manifiesta al Concesionario que se debe notificar de la ocurrencia de EER tanto a la ANI como a la Interventoría, es necesario advertir, que la Interventoría no hace parte del Contrato de Concesión, por tanto, en razón de lo dicho, nos damos por enterados de los hechos y circunstanciasque el Concesionario refiere se constituyen en un Evento Eximente de Responsabilidad, razón por la cual, emitimos nuestro concepto, a la ANI, no sin antes advertir que el mismo no es vinculante, dado que solo compete a la Agencia, como parte del contrato, manifestar si acepta o no el EER.,</t>
  </si>
  <si>
    <t>REVISIÓN DE LA PLATAFORMA OLYMPUS</t>
  </si>
  <si>
    <t>Se realizó verificación, observación y aprobación de cada uno de los datos que se ingresaron a la plataforma Olympus por parte del Concesionario.</t>
  </si>
  <si>
    <t>pago de intereses del  aporte 40</t>
  </si>
  <si>
    <t>Intereses Aporte 40</t>
  </si>
  <si>
    <t>Cumplió aporte del mes de Febrero 2021 Ajustaron IPC e intereses</t>
  </si>
  <si>
    <t>CARTA DE INSTRUCCIÓN N° 6.2-P</t>
  </si>
  <si>
    <t>Intereses Giro 11</t>
  </si>
  <si>
    <t>Intereses Giro 8</t>
  </si>
  <si>
    <t>Cumplio con giro 11 e intereses</t>
  </si>
  <si>
    <t>Cumplió con 9 días de retraso e intereses</t>
  </si>
  <si>
    <t>ENTREGA EDIFICIO C CCO</t>
  </si>
  <si>
    <t>D-02-01-20210317-000756</t>
  </si>
  <si>
    <t xml:space="preserve">ENTREGA REDISEÑO DE LOS TALUDES DEL RODEO K26+950 Y K27+280 POR MODIFICACION DEL TRAZADO </t>
  </si>
  <si>
    <t>D-02-01-20210326-000837</t>
  </si>
  <si>
    <t>ALCANCE A COMUNICACION D000664 REFERENTE A LA ENTREGA DEL DISEÑO DEL TALUD K17+560 DE LA UNIDAD FUNCIONAL 1</t>
  </si>
  <si>
    <t>D-02-01-20210326-000838</t>
  </si>
  <si>
    <t>RESPUESTA A COMUNICACION EPS4G-0370-21 REFERENTE A LA ENTREGA DE LA AREA DE SERVICIO Y ZONA DE PESAJE DE LA UNIDAD FUNCIONAL 2,1</t>
  </si>
  <si>
    <t>D-02-01-20210326-000841</t>
  </si>
  <si>
    <t>RESPUESTA A COMUNICACIÓN EPS4G-0396-21 REFERENTE A LA ENTREGA DE LA ALTERNATIVA DE DISEÑO ESTRUCTURAL DEL MURO 167 k5+850 DE LA  UF1</t>
  </si>
  <si>
    <t>D-02-01-20210331-000878</t>
  </si>
  <si>
    <t>MODIFICACION DEL DISEÑO ESTRUCTURAL DE LOS MUROS K9+650 Y K28+500 UF 1 Y 2,1</t>
  </si>
  <si>
    <t>D-02-01-20210331-000879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</si>
</sst>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quot;$&quot;#,##0.00_);[Red]\(&quot;$&quot;#,##0.00\)"/>
    <numFmt numFmtId="176" formatCode="[$-C0A]mmmm\-yy;@"/>
    <numFmt numFmtId="177" formatCode="&quot;$&quot;\ #,##0.00"/>
  </numFmts>
  <fonts count="66" x14ac:knownFonts="1">
    <font>
      <sz val="11"/>
      <color theme="1"/>
      <name val="Calibri"/>
      <family val="2"/>
      <scheme val="minor"/>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sz val="9"/>
      <name val="Arial"/>
      <family val="2"/>
    </font>
    <font>
      <sz val="8"/>
      <name val="Arial"/>
      <family val="2"/>
    </font>
    <font>
      <b/>
      <sz val="14"/>
      <name val="Calibri"/>
      <family val="2"/>
      <scheme val="minor"/>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sz val="12"/>
      <name val="Arial"/>
      <family val="2"/>
    </font>
    <font>
      <b/>
      <sz val="10"/>
      <color rgb="FF000000"/>
      <name val="Arial"/>
      <family val="2"/>
    </font>
    <font>
      <b/>
      <sz val="20"/>
      <color theme="1"/>
      <name val="Calibri"/>
      <family val="2"/>
      <scheme val="minor"/>
    </font>
    <font>
      <sz val="10"/>
      <color theme="0"/>
      <name val="Calibri"/>
      <family val="2"/>
      <scheme val="minor"/>
    </font>
    <font>
      <b/>
      <sz val="10"/>
      <name val="Arial Narrow"/>
      <family val="2"/>
    </font>
    <font>
      <u/>
      <sz val="11"/>
      <color theme="1"/>
      <name val="Arial"/>
      <family val="2"/>
    </font>
    <font>
      <u/>
      <sz val="11"/>
      <color rgb="FFFF0000"/>
      <name val="Arial"/>
      <family val="2"/>
    </font>
    <font>
      <b/>
      <i/>
      <sz val="11"/>
      <color theme="1"/>
      <name val="Arial"/>
      <family val="2"/>
    </font>
    <font>
      <b/>
      <u/>
      <sz val="11"/>
      <color theme="1"/>
      <name val="Arial"/>
      <family val="2"/>
    </font>
    <font>
      <sz val="11"/>
      <color rgb="FF00B0F0"/>
      <name val="Arial"/>
      <family val="2"/>
    </font>
    <font>
      <b/>
      <sz val="10"/>
      <name val="Calibri"/>
      <family val="2"/>
      <scheme val="minor"/>
    </font>
    <font>
      <b/>
      <sz val="9"/>
      <color indexed="81"/>
      <name val="Tahoma"/>
      <family val="2"/>
    </font>
    <font>
      <sz val="9"/>
      <color indexed="81"/>
      <name val="Tahoma"/>
      <family val="2"/>
    </font>
    <font>
      <sz val="72"/>
      <color theme="4"/>
      <name val="Calibri"/>
      <family val="2"/>
    </font>
    <font>
      <b/>
      <sz val="8"/>
      <color theme="1"/>
      <name val="Calibri"/>
      <family val="2"/>
      <scheme val="minor"/>
    </font>
    <font>
      <b/>
      <sz val="22"/>
      <color theme="1"/>
      <name val="Calibri"/>
      <family val="2"/>
      <scheme val="minor"/>
    </font>
    <font>
      <b/>
      <vertAlign val="subscript"/>
      <sz val="16"/>
      <color theme="4"/>
      <name val="Calibri"/>
      <family val="2"/>
      <scheme val="minor"/>
    </font>
    <font>
      <b/>
      <sz val="11"/>
      <color theme="1"/>
      <name val="Calibri"/>
      <family val="2"/>
    </font>
    <font>
      <b/>
      <sz val="14"/>
      <color theme="1"/>
      <name val="Calibri"/>
      <family val="2"/>
      <scheme val="minor"/>
    </font>
    <font>
      <b/>
      <vertAlign val="subscript"/>
      <sz val="16"/>
      <color theme="1"/>
      <name val="Calibri"/>
      <family val="2"/>
      <scheme val="minor"/>
    </font>
    <font>
      <sz val="26"/>
      <color theme="1"/>
      <name val="Calibri"/>
      <family val="2"/>
      <scheme val="minor"/>
    </font>
    <font>
      <b/>
      <sz val="8"/>
      <color rgb="FF000000"/>
      <name val="Arial"/>
      <family val="2"/>
    </font>
    <font>
      <b/>
      <sz val="8"/>
      <color theme="1"/>
      <name val="Arial"/>
      <family val="2"/>
    </font>
    <font>
      <b/>
      <sz val="12"/>
      <color theme="1"/>
      <name val="Calibri"/>
      <family val="2"/>
      <scheme val="minor"/>
    </font>
    <font>
      <b/>
      <sz val="9"/>
      <name val="Calibri"/>
      <family val="2"/>
      <scheme val="minor"/>
    </font>
  </fonts>
  <fills count="25">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rgb="FF92D050"/>
        <bgColor indexed="64"/>
      </patternFill>
    </fill>
    <fill>
      <patternFill patternType="solid">
        <fgColor rgb="FFFFFFFF"/>
        <bgColor indexed="64"/>
      </patternFill>
    </fill>
    <fill>
      <patternFill patternType="solid">
        <fgColor rgb="FFFFFF00"/>
        <bgColor rgb="FF000000"/>
      </patternFill>
    </fill>
  </fills>
  <borders count="59">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thin">
        <color auto="1"/>
      </right>
      <top style="thin">
        <color auto="1"/>
      </top>
      <bottom style="thin">
        <color auto="1"/>
      </bottom>
      <diagonal/>
    </border>
    <border>
      <left style="medium">
        <color indexed="64"/>
      </left>
      <right style="medium">
        <color indexed="64"/>
      </right>
      <top style="medium">
        <color indexed="64"/>
      </top>
      <bottom style="medium">
        <color indexed="64"/>
      </bottom>
      <diagonal/>
    </border>
    <border>
      <left/>
      <right style="thin">
        <color auto="1"/>
      </right>
      <top style="medium">
        <color indexed="64"/>
      </top>
      <bottom style="thin">
        <color auto="1"/>
      </bottom>
      <diagonal/>
    </border>
  </borders>
  <cellStyleXfs count="19">
    <xf numFmtId="0" fontId="0" fillId="0" borderId="0"/>
    <xf numFmtId="9" fontId="1" fillId="0" borderId="0" applyFont="0" applyFill="0" applyBorder="0" applyAlignment="0" applyProtection="0"/>
    <xf numFmtId="0" fontId="10" fillId="0" borderId="0"/>
    <xf numFmtId="0" fontId="1" fillId="0" borderId="0"/>
    <xf numFmtId="164" fontId="1" fillId="0" borderId="0" applyFont="0" applyFill="0" applyBorder="0" applyAlignment="0" applyProtection="0"/>
    <xf numFmtId="165" fontId="10" fillId="0" borderId="0" applyFont="0" applyFill="0" applyBorder="0" applyAlignment="0" applyProtection="0"/>
    <xf numFmtId="0" fontId="15" fillId="0" borderId="0"/>
    <xf numFmtId="0" fontId="1" fillId="0" borderId="0"/>
    <xf numFmtId="165"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0" fontId="1" fillId="0" borderId="0"/>
    <xf numFmtId="0" fontId="1" fillId="0" borderId="0"/>
    <xf numFmtId="0" fontId="31" fillId="0" borderId="0" applyNumberForma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cellStyleXfs>
  <cellXfs count="1106">
    <xf numFmtId="0" fontId="0" fillId="0" borderId="0" xfId="0"/>
    <xf numFmtId="0" fontId="3" fillId="0" borderId="0" xfId="0" applyFont="1" applyAlignment="1">
      <alignment wrapText="1"/>
    </xf>
    <xf numFmtId="0" fontId="9" fillId="0" borderId="0" xfId="0" applyFont="1" applyAlignment="1">
      <alignment wrapText="1"/>
    </xf>
    <xf numFmtId="0" fontId="4" fillId="0" borderId="0" xfId="0" applyFont="1" applyAlignment="1">
      <alignment wrapText="1"/>
    </xf>
    <xf numFmtId="0" fontId="4" fillId="0" borderId="1" xfId="0" applyFont="1" applyBorder="1" applyAlignment="1">
      <alignment wrapText="1"/>
    </xf>
    <xf numFmtId="2" fontId="4" fillId="0" borderId="1" xfId="0" applyNumberFormat="1" applyFont="1" applyBorder="1" applyAlignment="1">
      <alignment horizontal="center" wrapText="1"/>
    </xf>
    <xf numFmtId="0" fontId="4" fillId="0" borderId="0" xfId="0" applyFont="1"/>
    <xf numFmtId="0" fontId="4" fillId="0" borderId="0" xfId="0" applyFont="1" applyAlignment="1">
      <alignment vertical="center"/>
    </xf>
    <xf numFmtId="0" fontId="11" fillId="0" borderId="1" xfId="0" applyFont="1" applyBorder="1" applyAlignment="1">
      <alignment horizontal="center" vertical="center" wrapText="1"/>
    </xf>
    <xf numFmtId="2" fontId="11" fillId="0" borderId="1" xfId="0" applyNumberFormat="1" applyFont="1" applyBorder="1" applyAlignment="1">
      <alignment horizontal="center" vertical="center" wrapText="1"/>
    </xf>
    <xf numFmtId="2" fontId="5" fillId="0" borderId="1" xfId="0" applyNumberFormat="1" applyFont="1" applyBorder="1" applyAlignment="1">
      <alignment horizontal="center" vertical="center" wrapText="1"/>
    </xf>
    <xf numFmtId="15" fontId="4" fillId="0" borderId="1" xfId="0" applyNumberFormat="1" applyFont="1" applyBorder="1" applyAlignment="1">
      <alignment horizontal="center" vertical="center"/>
    </xf>
    <xf numFmtId="1" fontId="4" fillId="0" borderId="1" xfId="0" applyNumberFormat="1" applyFont="1" applyBorder="1" applyAlignment="1">
      <alignment horizontal="center" vertical="center"/>
    </xf>
    <xf numFmtId="10" fontId="4" fillId="0" borderId="1" xfId="1" applyNumberFormat="1" applyFont="1" applyBorder="1" applyAlignment="1">
      <alignment horizontal="center" vertical="center" wrapText="1"/>
    </xf>
    <xf numFmtId="0" fontId="4" fillId="0" borderId="1" xfId="0" applyFont="1" applyBorder="1"/>
    <xf numFmtId="10" fontId="4" fillId="0" borderId="1" xfId="1" applyNumberFormat="1" applyFont="1" applyBorder="1"/>
    <xf numFmtId="2" fontId="4" fillId="0" borderId="1" xfId="0" applyNumberFormat="1" applyFont="1" applyBorder="1" applyAlignment="1">
      <alignment horizontal="center"/>
    </xf>
    <xf numFmtId="1" fontId="6" fillId="0" borderId="1" xfId="1" applyNumberFormat="1" applyFont="1" applyBorder="1" applyAlignment="1">
      <alignment horizontal="center" vertical="center" wrapText="1"/>
    </xf>
    <xf numFmtId="0" fontId="6" fillId="0" borderId="0" xfId="2" applyFont="1" applyAlignment="1">
      <alignment horizontal="center" vertical="center"/>
    </xf>
    <xf numFmtId="2" fontId="6" fillId="0" borderId="1" xfId="1" applyNumberFormat="1" applyFont="1" applyBorder="1" applyAlignment="1">
      <alignment horizontal="center" vertical="center" wrapText="1"/>
    </xf>
    <xf numFmtId="167" fontId="6" fillId="0" borderId="1" xfId="1" applyNumberFormat="1" applyFont="1" applyBorder="1" applyAlignment="1">
      <alignment horizontal="center" vertical="center" wrapText="1"/>
    </xf>
    <xf numFmtId="1" fontId="6" fillId="0" borderId="1" xfId="0" applyNumberFormat="1" applyFont="1" applyBorder="1" applyAlignment="1">
      <alignment horizontal="center" vertical="center" wrapText="1"/>
    </xf>
    <xf numFmtId="0" fontId="9" fillId="0" borderId="0" xfId="0" applyFont="1"/>
    <xf numFmtId="14" fontId="4" fillId="0" borderId="0" xfId="0" applyNumberFormat="1" applyFont="1" applyAlignment="1">
      <alignment wrapText="1"/>
    </xf>
    <xf numFmtId="10" fontId="14" fillId="0" borderId="1" xfId="1" applyNumberFormat="1" applyFont="1" applyBorder="1" applyAlignment="1">
      <alignment horizontal="center" vertical="center" wrapText="1"/>
    </xf>
    <xf numFmtId="2" fontId="3" fillId="0" borderId="0" xfId="0" applyNumberFormat="1" applyFont="1" applyAlignment="1">
      <alignment horizontal="center" wrapText="1"/>
    </xf>
    <xf numFmtId="0" fontId="3" fillId="0" borderId="0" xfId="0" applyFont="1" applyAlignment="1">
      <alignment vertical="center" wrapText="1"/>
    </xf>
    <xf numFmtId="10" fontId="4" fillId="0" borderId="1" xfId="1" applyNumberFormat="1" applyFont="1" applyBorder="1" applyAlignment="1">
      <alignment horizontal="center" vertical="center"/>
    </xf>
    <xf numFmtId="169" fontId="6" fillId="0" borderId="1" xfId="5" applyNumberFormat="1" applyFont="1" applyBorder="1" applyAlignment="1">
      <alignment horizontal="center"/>
    </xf>
    <xf numFmtId="38" fontId="6" fillId="15" borderId="1" xfId="2" applyNumberFormat="1" applyFont="1" applyFill="1" applyBorder="1" applyAlignment="1">
      <alignment horizontal="center" vertical="center" wrapText="1"/>
    </xf>
    <xf numFmtId="169" fontId="6" fillId="15" borderId="1" xfId="5" applyNumberFormat="1" applyFont="1" applyFill="1" applyBorder="1" applyAlignment="1">
      <alignment horizontal="center"/>
    </xf>
    <xf numFmtId="49" fontId="6" fillId="0" borderId="1" xfId="5" applyNumberFormat="1" applyFont="1" applyBorder="1" applyAlignment="1">
      <alignment horizontal="center" vertical="center" wrapText="1"/>
    </xf>
    <xf numFmtId="49" fontId="6" fillId="0" borderId="1" xfId="5" applyNumberFormat="1" applyFont="1" applyBorder="1" applyAlignment="1">
      <alignment horizontal="center"/>
    </xf>
    <xf numFmtId="0" fontId="18" fillId="0" borderId="0" xfId="0" applyFont="1" applyAlignment="1">
      <alignment horizontal="left"/>
    </xf>
    <xf numFmtId="0" fontId="18" fillId="0" borderId="0" xfId="0" applyFont="1"/>
    <xf numFmtId="1" fontId="18" fillId="17" borderId="18" xfId="0" applyNumberFormat="1" applyFont="1" applyFill="1" applyBorder="1" applyAlignment="1">
      <alignment vertical="center"/>
    </xf>
    <xf numFmtId="1" fontId="18" fillId="0" borderId="1" xfId="0" applyNumberFormat="1" applyFont="1" applyBorder="1" applyAlignment="1">
      <alignment vertical="center"/>
    </xf>
    <xf numFmtId="1" fontId="18" fillId="0" borderId="27" xfId="0" applyNumberFormat="1" applyFont="1" applyBorder="1" applyAlignment="1">
      <alignment vertical="center"/>
    </xf>
    <xf numFmtId="1" fontId="18" fillId="0" borderId="11" xfId="0" applyNumberFormat="1" applyFont="1" applyBorder="1" applyAlignment="1">
      <alignment vertical="center"/>
    </xf>
    <xf numFmtId="170" fontId="17" fillId="16" borderId="1" xfId="11" applyNumberFormat="1" applyFont="1" applyFill="1" applyBorder="1" applyAlignment="1">
      <alignment horizontal="right" wrapText="1"/>
    </xf>
    <xf numFmtId="0" fontId="7" fillId="0" borderId="9" xfId="0" applyFont="1" applyBorder="1" applyAlignment="1">
      <alignment vertical="center" wrapText="1"/>
    </xf>
    <xf numFmtId="0" fontId="7" fillId="0" borderId="10" xfId="0" applyFont="1" applyBorder="1" applyAlignment="1">
      <alignment vertical="center" wrapText="1"/>
    </xf>
    <xf numFmtId="14" fontId="6" fillId="0" borderId="5" xfId="0" applyNumberFormat="1" applyFont="1" applyBorder="1" applyAlignment="1">
      <alignment vertical="center" wrapText="1"/>
    </xf>
    <xf numFmtId="14" fontId="6" fillId="0" borderId="6" xfId="0" applyNumberFormat="1" applyFont="1" applyBorder="1" applyAlignment="1">
      <alignment vertical="center" wrapText="1"/>
    </xf>
    <xf numFmtId="14" fontId="6" fillId="0" borderId="7" xfId="0" applyNumberFormat="1" applyFont="1" applyBorder="1" applyAlignment="1">
      <alignment vertical="center" wrapText="1"/>
    </xf>
    <xf numFmtId="0" fontId="7" fillId="0" borderId="8" xfId="0" applyFont="1" applyBorder="1" applyAlignment="1">
      <alignment vertical="center" wrapText="1"/>
    </xf>
    <xf numFmtId="0" fontId="6" fillId="6" borderId="0" xfId="0" applyFont="1" applyFill="1" applyAlignment="1">
      <alignment vertical="center" wrapText="1"/>
    </xf>
    <xf numFmtId="0" fontId="6" fillId="0" borderId="6" xfId="0" quotePrefix="1" applyFont="1" applyBorder="1" applyAlignment="1">
      <alignment horizontal="left" vertical="center" wrapText="1"/>
    </xf>
    <xf numFmtId="0" fontId="6" fillId="0" borderId="0" xfId="0" quotePrefix="1" applyFont="1" applyAlignment="1">
      <alignment horizontal="left" vertical="center" wrapText="1"/>
    </xf>
    <xf numFmtId="49" fontId="7" fillId="0" borderId="3" xfId="0" applyNumberFormat="1" applyFont="1" applyBorder="1" applyAlignment="1">
      <alignment horizontal="left" vertical="center" wrapText="1"/>
    </xf>
    <xf numFmtId="169" fontId="6" fillId="0" borderId="1" xfId="5" applyNumberFormat="1" applyFont="1" applyBorder="1" applyAlignment="1">
      <alignment vertical="center" wrapText="1"/>
    </xf>
    <xf numFmtId="0" fontId="6" fillId="6" borderId="3" xfId="0" applyFont="1" applyFill="1" applyBorder="1" applyAlignment="1">
      <alignment horizontal="center" vertical="center" wrapText="1"/>
    </xf>
    <xf numFmtId="0" fontId="7" fillId="3" borderId="11" xfId="0" applyFont="1" applyFill="1" applyBorder="1" applyAlignment="1">
      <alignment horizontal="center" vertical="center" wrapText="1"/>
    </xf>
    <xf numFmtId="0" fontId="3" fillId="0" borderId="0" xfId="0" applyFont="1" applyAlignment="1">
      <alignment vertical="top" wrapText="1"/>
    </xf>
    <xf numFmtId="0" fontId="3" fillId="0" borderId="1" xfId="0" applyFont="1" applyBorder="1" applyAlignment="1">
      <alignment wrapText="1"/>
    </xf>
    <xf numFmtId="38" fontId="6"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wrapText="1"/>
    </xf>
    <xf numFmtId="0" fontId="19" fillId="0" borderId="0" xfId="0" applyFont="1"/>
    <xf numFmtId="38" fontId="6" fillId="0" borderId="1" xfId="2" applyNumberFormat="1" applyFont="1" applyBorder="1" applyAlignment="1">
      <alignment horizontal="center" wrapText="1"/>
    </xf>
    <xf numFmtId="0" fontId="6" fillId="0" borderId="1" xfId="0"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15" fontId="6" fillId="0" borderId="1" xfId="0"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4" borderId="1" xfId="0" applyFont="1" applyFill="1" applyBorder="1" applyAlignment="1">
      <alignment horizontal="center" vertical="center" wrapText="1"/>
    </xf>
    <xf numFmtId="49" fontId="8" fillId="0" borderId="3" xfId="0" applyNumberFormat="1" applyFont="1" applyBorder="1" applyAlignment="1">
      <alignment horizontal="left" vertical="center" wrapText="1"/>
    </xf>
    <xf numFmtId="0" fontId="5" fillId="0" borderId="1" xfId="0" applyFont="1" applyBorder="1" applyAlignment="1">
      <alignment horizontal="center" vertical="center" wrapText="1"/>
    </xf>
    <xf numFmtId="0" fontId="4" fillId="0" borderId="1"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4" fillId="0" borderId="1" xfId="0" applyFont="1" applyBorder="1" applyAlignment="1">
      <alignment horizontal="center" wrapText="1"/>
    </xf>
    <xf numFmtId="0" fontId="6" fillId="6" borderId="1" xfId="0" applyFont="1" applyFill="1" applyBorder="1" applyAlignment="1">
      <alignment horizontal="center" vertical="center" wrapText="1"/>
    </xf>
    <xf numFmtId="0" fontId="0" fillId="0" borderId="0" xfId="0"/>
    <xf numFmtId="0" fontId="4" fillId="0" borderId="0" xfId="0" applyFont="1" applyAlignment="1">
      <alignment horizontal="left" vertical="center" wrapText="1"/>
    </xf>
    <xf numFmtId="171" fontId="17" fillId="16" borderId="1" xfId="0" applyNumberFormat="1" applyFont="1" applyFill="1" applyBorder="1" applyAlignment="1">
      <alignment horizontal="right" wrapText="1"/>
    </xf>
    <xf numFmtId="49" fontId="6" fillId="0" borderId="1" xfId="5" applyNumberFormat="1" applyFont="1" applyBorder="1" applyAlignment="1">
      <alignment horizontal="right" wrapText="1"/>
    </xf>
    <xf numFmtId="49" fontId="6" fillId="0" borderId="1" xfId="5" applyNumberFormat="1" applyFont="1" applyBorder="1" applyAlignment="1">
      <alignment horizontal="right"/>
    </xf>
    <xf numFmtId="170" fontId="17" fillId="0" borderId="1" xfId="11" applyNumberFormat="1" applyFont="1" applyBorder="1" applyAlignment="1">
      <alignment horizontal="right" wrapText="1"/>
    </xf>
    <xf numFmtId="170" fontId="17" fillId="16" borderId="1" xfId="11" applyNumberFormat="1" applyFont="1" applyFill="1" applyBorder="1" applyAlignment="1">
      <alignment horizontal="right" vertical="center" wrapText="1"/>
    </xf>
    <xf numFmtId="49" fontId="6" fillId="0" borderId="1" xfId="5" applyNumberFormat="1" applyFont="1" applyBorder="1" applyAlignment="1">
      <alignment horizontal="right" vertical="center" wrapText="1"/>
    </xf>
    <xf numFmtId="0" fontId="0" fillId="0" borderId="0" xfId="0" applyAlignment="1">
      <alignment wrapText="1"/>
    </xf>
    <xf numFmtId="17" fontId="21" fillId="0" borderId="11" xfId="12" applyNumberFormat="1" applyFont="1" applyBorder="1" applyAlignment="1">
      <alignment horizontal="center" vertical="center"/>
    </xf>
    <xf numFmtId="0" fontId="0" fillId="0" borderId="0" xfId="0"/>
    <xf numFmtId="38" fontId="7" fillId="3" borderId="11" xfId="0" applyNumberFormat="1" applyFont="1" applyFill="1" applyBorder="1" applyAlignment="1">
      <alignment horizontal="center" vertical="center" wrapText="1"/>
    </xf>
    <xf numFmtId="1" fontId="11" fillId="0" borderId="1" xfId="0" applyNumberFormat="1" applyFont="1" applyBorder="1" applyAlignment="1">
      <alignment vertical="center"/>
    </xf>
    <xf numFmtId="174" fontId="10" fillId="0" borderId="1" xfId="0" applyNumberFormat="1" applyFont="1" applyBorder="1" applyAlignment="1">
      <alignment vertical="center"/>
    </xf>
    <xf numFmtId="170" fontId="17" fillId="0" borderId="1" xfId="11" applyNumberFormat="1" applyFont="1" applyFill="1" applyBorder="1" applyAlignment="1">
      <alignment horizontal="right" vertical="center" wrapText="1"/>
    </xf>
    <xf numFmtId="49" fontId="6" fillId="0" borderId="1" xfId="5" applyNumberFormat="1" applyFont="1" applyFill="1" applyBorder="1" applyAlignment="1">
      <alignment horizontal="right"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2" fontId="5" fillId="0" borderId="1" xfId="1" applyNumberFormat="1" applyFont="1" applyBorder="1" applyAlignment="1">
      <alignment horizontal="center" vertical="center"/>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9" fontId="6" fillId="0" borderId="1" xfId="1" applyNumberFormat="1" applyFont="1" applyBorder="1" applyAlignment="1">
      <alignment horizontal="center" vertical="center" wrapText="1"/>
    </xf>
    <xf numFmtId="9" fontId="6" fillId="0" borderId="1" xfId="1" applyNumberFormat="1" applyFont="1" applyBorder="1" applyAlignment="1">
      <alignment horizontal="center" vertical="center"/>
    </xf>
    <xf numFmtId="14" fontId="28" fillId="0" borderId="1" xfId="12" applyNumberFormat="1" applyFont="1" applyBorder="1" applyAlignment="1">
      <alignment horizontal="center" vertical="center"/>
    </xf>
    <xf numFmtId="0" fontId="12" fillId="12" borderId="13" xfId="0" applyFont="1" applyFill="1" applyBorder="1" applyAlignment="1">
      <alignment horizontal="center" vertical="center" textRotation="90" wrapText="1"/>
    </xf>
    <xf numFmtId="0" fontId="38" fillId="0" borderId="26" xfId="15" applyFont="1" applyBorder="1" applyAlignment="1">
      <alignment horizontal="center" vertical="center"/>
    </xf>
    <xf numFmtId="17" fontId="36" fillId="0" borderId="1" xfId="15" applyNumberFormat="1" applyFont="1" applyBorder="1" applyAlignment="1">
      <alignment horizontal="center"/>
    </xf>
    <xf numFmtId="0" fontId="38" fillId="0" borderId="26" xfId="15" applyFont="1" applyBorder="1" applyAlignment="1">
      <alignment horizontal="center"/>
    </xf>
    <xf numFmtId="0" fontId="39" fillId="0" borderId="21" xfId="15" applyFont="1" applyBorder="1"/>
    <xf numFmtId="0" fontId="39" fillId="0" borderId="0" xfId="15" applyFont="1" applyAlignment="1">
      <alignment vertical="center"/>
    </xf>
    <xf numFmtId="9" fontId="40" fillId="17" borderId="1" xfId="16" applyFont="1" applyFill="1" applyBorder="1" applyAlignment="1">
      <alignment horizontal="center" vertical="center" wrapText="1"/>
    </xf>
    <xf numFmtId="1" fontId="11" fillId="17" borderId="18" xfId="0" applyNumberFormat="1" applyFont="1" applyFill="1" applyBorder="1" applyAlignment="1">
      <alignment vertical="center"/>
    </xf>
    <xf numFmtId="9" fontId="40" fillId="0" borderId="1" xfId="16" applyFont="1" applyBorder="1" applyAlignment="1">
      <alignment horizontal="center" vertical="center" wrapText="1"/>
    </xf>
    <xf numFmtId="9" fontId="40" fillId="0" borderId="1" xfId="16" applyFont="1" applyBorder="1" applyAlignment="1">
      <alignment horizontal="center"/>
    </xf>
    <xf numFmtId="1" fontId="11" fillId="17" borderId="12" xfId="0" applyNumberFormat="1" applyFont="1" applyFill="1" applyBorder="1" applyAlignment="1">
      <alignment vertical="center"/>
    </xf>
    <xf numFmtId="9" fontId="40" fillId="0" borderId="27" xfId="16" applyFont="1" applyBorder="1" applyAlignment="1">
      <alignment horizontal="center"/>
    </xf>
    <xf numFmtId="0" fontId="1" fillId="7" borderId="0" xfId="12" applyFill="1"/>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38" fontId="7" fillId="0" borderId="1" xfId="2" applyNumberFormat="1" applyFont="1" applyBorder="1" applyAlignment="1">
      <alignment horizontal="right" vertical="center"/>
    </xf>
    <xf numFmtId="171" fontId="17" fillId="16" borderId="1" xfId="0" applyNumberFormat="1" applyFont="1" applyFill="1" applyBorder="1" applyAlignment="1">
      <alignment horizontal="right" vertical="center" wrapText="1"/>
    </xf>
    <xf numFmtId="169" fontId="1" fillId="0" borderId="1" xfId="0" applyNumberFormat="1" applyFont="1" applyBorder="1" applyAlignment="1">
      <alignment wrapText="1"/>
    </xf>
    <xf numFmtId="0" fontId="19" fillId="0" borderId="0" xfId="0" applyFont="1" applyAlignment="1">
      <alignment wrapText="1"/>
    </xf>
    <xf numFmtId="169" fontId="2" fillId="0" borderId="1" xfId="0" applyNumberFormat="1" applyFont="1" applyBorder="1" applyAlignment="1">
      <alignment wrapText="1"/>
    </xf>
    <xf numFmtId="170" fontId="12" fillId="0" borderId="1" xfId="11" applyNumberFormat="1" applyFont="1" applyBorder="1" applyAlignment="1">
      <alignment horizontal="right" wrapText="1"/>
    </xf>
    <xf numFmtId="38" fontId="16" fillId="0" borderId="1" xfId="2" applyNumberFormat="1" applyFont="1" applyBorder="1" applyAlignment="1">
      <alignment horizontal="center" wrapText="1"/>
    </xf>
    <xf numFmtId="171" fontId="42" fillId="16" borderId="1" xfId="0" applyNumberFormat="1" applyFont="1" applyFill="1" applyBorder="1" applyAlignment="1">
      <alignment horizontal="right" wrapText="1"/>
    </xf>
    <xf numFmtId="49" fontId="16" fillId="0" borderId="1" xfId="5" applyNumberFormat="1" applyFont="1" applyBorder="1" applyAlignment="1">
      <alignment horizontal="right"/>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4" fontId="30" fillId="0" borderId="11" xfId="7" applyNumberFormat="1" applyFont="1" applyBorder="1" applyAlignment="1">
      <alignment horizontal="center" vertical="center"/>
    </xf>
    <xf numFmtId="0" fontId="38" fillId="0" borderId="26" xfId="15" applyFont="1" applyBorder="1" applyAlignment="1">
      <alignment horizontal="center" wrapText="1"/>
    </xf>
    <xf numFmtId="0" fontId="38" fillId="0" borderId="26" xfId="15" applyFont="1" applyBorder="1" applyAlignment="1">
      <alignment horizontal="center" vertical="center" wrapText="1"/>
    </xf>
    <xf numFmtId="0" fontId="0" fillId="0" borderId="0" xfId="0"/>
    <xf numFmtId="0" fontId="1" fillId="0" borderId="0" xfId="12"/>
    <xf numFmtId="0" fontId="21" fillId="0" borderId="4" xfId="12" applyFont="1" applyBorder="1" applyAlignment="1">
      <alignment horizontal="center" vertical="center"/>
    </xf>
    <xf numFmtId="17" fontId="21" fillId="0" borderId="7" xfId="12" applyNumberFormat="1" applyFont="1" applyBorder="1" applyAlignment="1">
      <alignment horizontal="center" vertical="center"/>
    </xf>
    <xf numFmtId="0" fontId="21" fillId="0" borderId="11" xfId="12" applyFont="1" applyBorder="1" applyAlignment="1">
      <alignment horizontal="center" vertical="center"/>
    </xf>
    <xf numFmtId="0" fontId="0" fillId="0" borderId="0" xfId="12" applyFont="1"/>
    <xf numFmtId="0" fontId="12" fillId="12" borderId="13" xfId="0" applyFont="1" applyFill="1" applyBorder="1" applyAlignment="1">
      <alignment horizontal="center" vertical="center" textRotation="90" wrapText="1"/>
    </xf>
    <xf numFmtId="0" fontId="38" fillId="0" borderId="1" xfId="15" applyFont="1" applyBorder="1" applyAlignment="1">
      <alignment horizontal="center"/>
    </xf>
    <xf numFmtId="169" fontId="1" fillId="0" borderId="1" xfId="0" applyNumberFormat="1" applyFont="1" applyBorder="1" applyAlignment="1">
      <alignment vertical="center" wrapText="1"/>
    </xf>
    <xf numFmtId="0" fontId="7" fillId="3" borderId="1" xfId="2" applyFont="1" applyFill="1" applyBorder="1" applyAlignment="1">
      <alignment horizontal="center" vertical="center"/>
    </xf>
    <xf numFmtId="38" fontId="7" fillId="3" borderId="1" xfId="2" applyNumberFormat="1" applyFont="1" applyFill="1" applyBorder="1" applyAlignment="1">
      <alignment horizontal="center" vertical="center"/>
    </xf>
    <xf numFmtId="0" fontId="7" fillId="14" borderId="1" xfId="2" applyFont="1" applyFill="1" applyBorder="1" applyAlignment="1">
      <alignment horizontal="center" vertical="center"/>
    </xf>
    <xf numFmtId="38" fontId="7" fillId="3" borderId="1" xfId="2" applyNumberFormat="1" applyFont="1" applyFill="1" applyBorder="1" applyAlignment="1">
      <alignment horizontal="center" vertical="center" wrapText="1"/>
    </xf>
    <xf numFmtId="169" fontId="6" fillId="0" borderId="1" xfId="5" applyNumberFormat="1" applyFont="1" applyBorder="1" applyAlignment="1">
      <alignment horizontal="right" vertical="center" wrapText="1"/>
    </xf>
    <xf numFmtId="0" fontId="6" fillId="0" borderId="1" xfId="2" applyFont="1" applyBorder="1" applyAlignment="1">
      <alignment horizontal="center" wrapText="1"/>
    </xf>
    <xf numFmtId="0" fontId="4" fillId="0" borderId="1" xfId="0" applyFont="1" applyBorder="1" applyAlignment="1">
      <alignment horizontal="center" wrapText="1"/>
    </xf>
    <xf numFmtId="175" fontId="1" fillId="0" borderId="1" xfId="0" applyNumberFormat="1" applyFont="1" applyBorder="1" applyAlignment="1">
      <alignment wrapText="1"/>
    </xf>
    <xf numFmtId="0" fontId="18" fillId="0" borderId="1" xfId="0" applyFont="1" applyBorder="1" applyAlignment="1">
      <alignment wrapText="1"/>
    </xf>
    <xf numFmtId="0" fontId="16" fillId="0" borderId="1" xfId="2" applyFont="1" applyBorder="1" applyAlignment="1">
      <alignment horizontal="center" wrapText="1"/>
    </xf>
    <xf numFmtId="0" fontId="11" fillId="0" borderId="1" xfId="0" applyFont="1" applyBorder="1" applyAlignment="1">
      <alignment horizontal="center" wrapText="1"/>
    </xf>
    <xf numFmtId="175" fontId="19" fillId="0" borderId="1" xfId="0" applyNumberFormat="1" applyFont="1" applyBorder="1" applyAlignment="1">
      <alignment wrapText="1"/>
    </xf>
    <xf numFmtId="0" fontId="11" fillId="0" borderId="1" xfId="0" applyFont="1" applyBorder="1" applyAlignment="1">
      <alignment wrapText="1"/>
    </xf>
    <xf numFmtId="15" fontId="6" fillId="0" borderId="1" xfId="2" applyNumberFormat="1" applyFont="1" applyBorder="1" applyAlignment="1">
      <alignment vertical="center" wrapText="1"/>
    </xf>
    <xf numFmtId="175" fontId="6" fillId="0" borderId="1" xfId="5" applyNumberFormat="1" applyFont="1" applyBorder="1" applyAlignment="1">
      <alignment vertical="center" wrapText="1"/>
    </xf>
    <xf numFmtId="175" fontId="6" fillId="0" borderId="1" xfId="5" applyNumberFormat="1" applyFont="1" applyBorder="1" applyAlignment="1">
      <alignment wrapText="1"/>
    </xf>
    <xf numFmtId="0" fontId="0" fillId="0" borderId="1" xfId="0" applyBorder="1" applyAlignment="1">
      <alignment horizontal="center" vertical="center" wrapText="1"/>
    </xf>
    <xf numFmtId="0" fontId="1" fillId="0" borderId="1" xfId="0" applyFont="1" applyBorder="1" applyAlignment="1">
      <alignment horizontal="center" vertical="center" wrapText="1"/>
    </xf>
    <xf numFmtId="169" fontId="1" fillId="0" borderId="1" xfId="0" applyNumberFormat="1" applyFont="1" applyBorder="1" applyAlignment="1">
      <alignment horizontal="center" vertical="center" wrapText="1"/>
    </xf>
    <xf numFmtId="169" fontId="6" fillId="0" borderId="1" xfId="5" applyNumberFormat="1" applyFont="1" applyBorder="1" applyAlignment="1">
      <alignment horizontal="center" vertical="center" wrapText="1"/>
    </xf>
    <xf numFmtId="0" fontId="4" fillId="0" borderId="1" xfId="0" applyFont="1" applyBorder="1" applyAlignment="1">
      <alignment horizontal="right" wrapText="1"/>
    </xf>
    <xf numFmtId="169" fontId="1" fillId="0" borderId="1" xfId="0" applyNumberFormat="1" applyFont="1" applyBorder="1" applyAlignment="1">
      <alignment horizontal="right" wrapText="1"/>
    </xf>
    <xf numFmtId="169" fontId="6" fillId="0" borderId="1" xfId="5" applyNumberFormat="1" applyFont="1" applyBorder="1" applyAlignment="1">
      <alignment horizontal="right" wrapText="1"/>
    </xf>
    <xf numFmtId="169" fontId="4" fillId="0" borderId="1" xfId="0" applyNumberFormat="1" applyFont="1" applyBorder="1" applyAlignment="1">
      <alignment horizontal="right" wrapText="1"/>
    </xf>
    <xf numFmtId="15" fontId="6" fillId="0" borderId="1" xfId="2" applyNumberFormat="1" applyFont="1" applyBorder="1" applyAlignment="1">
      <alignment horizontal="center" vertical="center" wrapText="1"/>
    </xf>
    <xf numFmtId="0" fontId="6" fillId="15" borderId="1" xfId="2" applyFont="1" applyFill="1" applyBorder="1" applyAlignment="1">
      <alignment horizontal="center" vertical="center" wrapText="1"/>
    </xf>
    <xf numFmtId="169" fontId="6" fillId="0" borderId="1" xfId="2" applyNumberFormat="1" applyFont="1" applyBorder="1" applyAlignment="1">
      <alignment horizontal="center" vertical="center" wrapText="1"/>
    </xf>
    <xf numFmtId="164" fontId="6" fillId="0" borderId="1" xfId="11" applyFont="1" applyBorder="1" applyAlignment="1">
      <alignment vertical="center" wrapText="1"/>
    </xf>
    <xf numFmtId="169" fontId="4" fillId="0" borderId="1" xfId="0" applyNumberFormat="1" applyFont="1" applyBorder="1" applyAlignment="1">
      <alignment horizontal="center" vertical="center" wrapText="1"/>
    </xf>
    <xf numFmtId="0" fontId="3" fillId="0" borderId="0" xfId="0" applyFont="1"/>
    <xf numFmtId="0" fontId="3" fillId="0" borderId="0" xfId="0" applyFont="1" applyAlignment="1">
      <alignment horizontal="right" wrapText="1"/>
    </xf>
    <xf numFmtId="0" fontId="6" fillId="0" borderId="1" xfId="2" applyFont="1" applyBorder="1" applyAlignment="1">
      <alignment vertical="center" wrapText="1"/>
    </xf>
    <xf numFmtId="169" fontId="6" fillId="0" borderId="1" xfId="5" applyNumberFormat="1" applyFont="1" applyFill="1" applyBorder="1" applyAlignment="1">
      <alignment vertical="center" wrapText="1"/>
    </xf>
    <xf numFmtId="169" fontId="4" fillId="0" borderId="1" xfId="0" applyNumberFormat="1" applyFont="1" applyBorder="1" applyAlignment="1">
      <alignment horizontal="right" vertical="center" wrapText="1"/>
    </xf>
    <xf numFmtId="15" fontId="4" fillId="0" borderId="1" xfId="0" applyNumberFormat="1" applyFont="1" applyBorder="1" applyAlignment="1">
      <alignment vertical="center" wrapText="1"/>
    </xf>
    <xf numFmtId="0" fontId="44" fillId="0" borderId="0" xfId="0" applyFont="1" applyAlignment="1">
      <alignment wrapText="1"/>
    </xf>
    <xf numFmtId="0" fontId="3" fillId="0" borderId="0" xfId="0" applyFont="1" applyAlignment="1">
      <alignment horizontal="center" vertical="center" wrapText="1"/>
    </xf>
    <xf numFmtId="0" fontId="3" fillId="0" borderId="0" xfId="0" applyFont="1" applyAlignment="1">
      <alignment horizontal="center" vertical="center"/>
    </xf>
    <xf numFmtId="0" fontId="3" fillId="0" borderId="1" xfId="0" applyFont="1" applyBorder="1" applyAlignment="1">
      <alignment horizontal="center" vertical="center" wrapText="1"/>
    </xf>
    <xf numFmtId="0" fontId="44" fillId="0" borderId="0" xfId="0" applyFont="1" applyAlignment="1">
      <alignment horizontal="center" vertical="center" wrapText="1"/>
    </xf>
    <xf numFmtId="0" fontId="3" fillId="0" borderId="1" xfId="0" applyFont="1" applyBorder="1" applyAlignment="1">
      <alignment horizontal="right" wrapText="1"/>
    </xf>
    <xf numFmtId="0" fontId="3" fillId="0" borderId="1" xfId="0" applyFont="1" applyBorder="1" applyAlignment="1">
      <alignment horizontal="center" wrapText="1"/>
    </xf>
    <xf numFmtId="0" fontId="19" fillId="0" borderId="1" xfId="0" applyFont="1" applyBorder="1" applyAlignment="1">
      <alignment wrapText="1"/>
    </xf>
    <xf numFmtId="0" fontId="16" fillId="0" borderId="1" xfId="2" applyFont="1" applyBorder="1" applyAlignment="1">
      <alignment wrapText="1"/>
    </xf>
    <xf numFmtId="175" fontId="16" fillId="0" borderId="1" xfId="5" applyNumberFormat="1" applyFont="1" applyBorder="1" applyAlignment="1">
      <alignment wrapText="1"/>
    </xf>
    <xf numFmtId="175" fontId="16" fillId="0" borderId="1" xfId="5" applyNumberFormat="1" applyFont="1" applyBorder="1" applyAlignment="1">
      <alignment horizontal="right" wrapText="1"/>
    </xf>
    <xf numFmtId="0" fontId="6" fillId="0" borderId="1" xfId="2" applyFont="1" applyBorder="1" applyAlignment="1">
      <alignment wrapText="1"/>
    </xf>
    <xf numFmtId="175" fontId="6" fillId="0" borderId="1" xfId="5" applyNumberFormat="1" applyFont="1" applyBorder="1" applyAlignment="1">
      <alignment horizontal="right" wrapText="1"/>
    </xf>
    <xf numFmtId="175" fontId="6" fillId="0" borderId="1" xfId="5" applyNumberFormat="1" applyFont="1" applyBorder="1" applyAlignment="1">
      <alignment horizontal="right" vertical="center" wrapText="1"/>
    </xf>
    <xf numFmtId="0" fontId="18" fillId="0" borderId="1" xfId="0" applyFont="1" applyBorder="1" applyAlignment="1">
      <alignment vertical="center" wrapText="1"/>
    </xf>
    <xf numFmtId="175" fontId="1" fillId="0" borderId="1" xfId="0" applyNumberFormat="1" applyFont="1" applyBorder="1" applyAlignment="1">
      <alignment vertical="center" wrapText="1"/>
    </xf>
    <xf numFmtId="0" fontId="6" fillId="0" borderId="1" xfId="2" applyFont="1" applyBorder="1" applyAlignment="1">
      <alignment vertical="justify" wrapText="1"/>
    </xf>
    <xf numFmtId="175" fontId="4" fillId="0" borderId="1" xfId="8" applyNumberFormat="1" applyFont="1" applyBorder="1" applyAlignment="1">
      <alignment horizontal="right"/>
    </xf>
    <xf numFmtId="164" fontId="3" fillId="0" borderId="0" xfId="11" applyFont="1" applyAlignment="1"/>
    <xf numFmtId="176" fontId="6" fillId="0" borderId="1" xfId="5" applyNumberFormat="1" applyFont="1" applyBorder="1" applyAlignment="1">
      <alignment horizontal="right"/>
    </xf>
    <xf numFmtId="0" fontId="4" fillId="0" borderId="1" xfId="0" applyFont="1" applyBorder="1" applyAlignment="1">
      <alignment vertical="center" wrapText="1"/>
    </xf>
    <xf numFmtId="177" fontId="7" fillId="0" borderId="1" xfId="2" applyNumberFormat="1" applyFont="1" applyBorder="1" applyAlignment="1">
      <alignment vertical="center" wrapText="1"/>
    </xf>
    <xf numFmtId="169" fontId="7" fillId="0" borderId="1" xfId="5" applyNumberFormat="1" applyFont="1" applyBorder="1" applyAlignment="1">
      <alignment wrapText="1"/>
    </xf>
    <xf numFmtId="169" fontId="2" fillId="0" borderId="1" xfId="0" applyNumberFormat="1" applyFont="1" applyBorder="1" applyAlignment="1">
      <alignment horizontal="right" wrapText="1"/>
    </xf>
    <xf numFmtId="0" fontId="5" fillId="0" borderId="1" xfId="0" applyFont="1" applyBorder="1" applyAlignment="1">
      <alignment wrapText="1"/>
    </xf>
    <xf numFmtId="169" fontId="6" fillId="0" borderId="1" xfId="5" applyNumberFormat="1" applyFont="1" applyBorder="1" applyAlignment="1">
      <alignment wrapText="1"/>
    </xf>
    <xf numFmtId="169" fontId="31" fillId="0" borderId="1" xfId="14" applyNumberFormat="1" applyBorder="1" applyAlignment="1">
      <alignment wrapText="1"/>
    </xf>
    <xf numFmtId="0" fontId="7" fillId="0" borderId="1" xfId="2" applyFont="1" applyBorder="1" applyAlignment="1">
      <alignment horizontal="left" vertical="center"/>
    </xf>
    <xf numFmtId="169" fontId="5" fillId="0" borderId="1" xfId="0" applyNumberFormat="1" applyFont="1" applyBorder="1" applyAlignment="1">
      <alignment horizontal="right" wrapText="1"/>
    </xf>
    <xf numFmtId="49" fontId="7" fillId="0" borderId="1" xfId="5" applyNumberFormat="1" applyFont="1" applyBorder="1" applyAlignment="1">
      <alignment horizontal="right" wrapText="1"/>
    </xf>
    <xf numFmtId="177" fontId="3" fillId="0" borderId="1" xfId="0" applyNumberFormat="1" applyFont="1" applyBorder="1" applyAlignment="1">
      <alignment wrapText="1"/>
    </xf>
    <xf numFmtId="4" fontId="0" fillId="0" borderId="12" xfId="0" applyNumberFormat="1" applyBorder="1" applyAlignment="1">
      <alignment vertical="center"/>
    </xf>
    <xf numFmtId="0" fontId="3" fillId="0" borderId="11" xfId="0" applyFont="1" applyBorder="1" applyAlignment="1">
      <alignment vertical="center"/>
    </xf>
    <xf numFmtId="169" fontId="6" fillId="0" borderId="1" xfId="0" applyNumberFormat="1" applyFont="1" applyBorder="1" applyAlignment="1">
      <alignment horizontal="right" wrapText="1"/>
    </xf>
    <xf numFmtId="169" fontId="23" fillId="0" borderId="1" xfId="0" applyNumberFormat="1" applyFont="1" applyBorder="1" applyAlignment="1">
      <alignment horizontal="right" vertical="center" wrapText="1"/>
    </xf>
    <xf numFmtId="171" fontId="6" fillId="16" borderId="1" xfId="0" applyNumberFormat="1" applyFont="1" applyFill="1" applyBorder="1" applyAlignment="1">
      <alignment horizontal="right" wrapText="1"/>
    </xf>
    <xf numFmtId="0" fontId="23" fillId="0" borderId="1" xfId="0" applyFont="1" applyBorder="1" applyAlignment="1">
      <alignment horizontal="center" vertical="center" wrapText="1"/>
    </xf>
    <xf numFmtId="0" fontId="6" fillId="0" borderId="1" xfId="0" applyFont="1" applyBorder="1" applyAlignment="1">
      <alignment wrapText="1"/>
    </xf>
    <xf numFmtId="169" fontId="0" fillId="0" borderId="1" xfId="0" applyNumberFormat="1" applyBorder="1" applyAlignment="1">
      <alignment wrapText="1"/>
    </xf>
    <xf numFmtId="0" fontId="3" fillId="0" borderId="0" xfId="0" applyFont="1" applyAlignment="1">
      <alignment vertical="center"/>
    </xf>
    <xf numFmtId="0" fontId="3" fillId="0" borderId="1" xfId="0" applyFont="1" applyBorder="1" applyAlignment="1">
      <alignment vertical="center" wrapText="1"/>
    </xf>
    <xf numFmtId="49" fontId="6" fillId="0" borderId="1" xfId="5" applyNumberFormat="1" applyFont="1" applyBorder="1" applyAlignment="1">
      <alignment horizontal="right" vertical="center"/>
    </xf>
    <xf numFmtId="0" fontId="44" fillId="0" borderId="0" xfId="0" applyFont="1" applyAlignment="1">
      <alignment vertical="center" wrapText="1"/>
    </xf>
    <xf numFmtId="169" fontId="4" fillId="0" borderId="1" xfId="0" applyNumberFormat="1" applyFont="1" applyBorder="1" applyAlignment="1">
      <alignment wrapText="1"/>
    </xf>
    <xf numFmtId="0" fontId="3" fillId="0" borderId="0" xfId="0" applyFont="1" applyAlignment="1">
      <alignment horizontal="center"/>
    </xf>
    <xf numFmtId="0" fontId="44" fillId="0" borderId="0" xfId="0" applyFont="1" applyAlignment="1">
      <alignment horizontal="center" wrapText="1"/>
    </xf>
    <xf numFmtId="169" fontId="4" fillId="0" borderId="1" xfId="0" applyNumberFormat="1" applyFont="1" applyBorder="1" applyAlignment="1">
      <alignment vertical="center" wrapText="1"/>
    </xf>
    <xf numFmtId="169" fontId="4" fillId="0" borderId="1" xfId="0" applyNumberFormat="1" applyFont="1" applyBorder="1"/>
    <xf numFmtId="177" fontId="3" fillId="0" borderId="0" xfId="0" applyNumberFormat="1" applyFont="1" applyAlignment="1">
      <alignment wrapText="1"/>
    </xf>
    <xf numFmtId="164" fontId="6" fillId="0" borderId="1" xfId="11" applyFont="1" applyBorder="1" applyAlignment="1">
      <alignment wrapText="1"/>
    </xf>
    <xf numFmtId="15" fontId="10" fillId="0" borderId="1" xfId="2" applyNumberFormat="1" applyBorder="1" applyAlignment="1">
      <alignment vertical="center"/>
    </xf>
    <xf numFmtId="169" fontId="1" fillId="0" borderId="1" xfId="0" applyNumberFormat="1" applyFont="1" applyBorder="1" applyAlignment="1">
      <alignment horizontal="right" vertical="center" wrapText="1"/>
    </xf>
    <xf numFmtId="15" fontId="10" fillId="0" borderId="1" xfId="2" applyNumberFormat="1" applyBorder="1"/>
    <xf numFmtId="169" fontId="6" fillId="0" borderId="1" xfId="5" applyNumberFormat="1" applyFont="1" applyFill="1" applyBorder="1" applyAlignment="1">
      <alignment wrapText="1"/>
    </xf>
    <xf numFmtId="172" fontId="16" fillId="0" borderId="1" xfId="11" applyNumberFormat="1" applyFont="1" applyBorder="1" applyAlignment="1">
      <alignment vertical="center" wrapText="1"/>
    </xf>
    <xf numFmtId="169" fontId="7" fillId="0" borderId="1" xfId="5" applyNumberFormat="1" applyFont="1" applyBorder="1" applyAlignment="1">
      <alignment vertical="center" wrapText="1"/>
    </xf>
    <xf numFmtId="172" fontId="7" fillId="0" borderId="1" xfId="11" applyNumberFormat="1" applyFont="1" applyBorder="1" applyAlignment="1">
      <alignment vertical="center" wrapText="1"/>
    </xf>
    <xf numFmtId="169" fontId="6" fillId="0" borderId="1" xfId="2" applyNumberFormat="1" applyFont="1" applyBorder="1" applyAlignment="1">
      <alignment vertical="center" wrapText="1"/>
    </xf>
    <xf numFmtId="165" fontId="6" fillId="0" borderId="1" xfId="2" applyNumberFormat="1" applyFont="1" applyBorder="1" applyAlignment="1">
      <alignment vertical="center" wrapText="1"/>
    </xf>
    <xf numFmtId="164" fontId="7" fillId="0" borderId="1" xfId="11" applyFont="1" applyBorder="1" applyAlignment="1">
      <alignment vertical="center" wrapText="1"/>
    </xf>
    <xf numFmtId="169" fontId="6" fillId="0" borderId="1" xfId="5" applyNumberFormat="1" applyFont="1" applyBorder="1" applyAlignment="1">
      <alignment horizontal="right"/>
    </xf>
    <xf numFmtId="164" fontId="6" fillId="0" borderId="1" xfId="11" applyFont="1" applyBorder="1" applyAlignment="1">
      <alignment vertical="center"/>
    </xf>
    <xf numFmtId="15" fontId="6" fillId="0" borderId="1" xfId="2" applyNumberFormat="1" applyFont="1" applyBorder="1" applyAlignment="1">
      <alignment vertical="center"/>
    </xf>
    <xf numFmtId="0" fontId="6" fillId="15" borderId="1" xfId="2" applyFont="1" applyFill="1" applyBorder="1" applyAlignment="1">
      <alignment vertical="center" wrapText="1"/>
    </xf>
    <xf numFmtId="164" fontId="0" fillId="15" borderId="1" xfId="11" applyFont="1" applyFill="1" applyBorder="1" applyAlignment="1"/>
    <xf numFmtId="49" fontId="6" fillId="15" borderId="1" xfId="5" applyNumberFormat="1" applyFont="1" applyFill="1" applyBorder="1" applyAlignment="1">
      <alignment horizontal="center"/>
    </xf>
    <xf numFmtId="169" fontId="6" fillId="15" borderId="1" xfId="5" applyNumberFormat="1" applyFont="1" applyFill="1" applyBorder="1" applyAlignment="1">
      <alignment horizontal="right"/>
    </xf>
    <xf numFmtId="15" fontId="6" fillId="15" borderId="1" xfId="2" applyNumberFormat="1" applyFont="1" applyFill="1" applyBorder="1" applyAlignment="1">
      <alignment vertical="center" wrapText="1"/>
    </xf>
    <xf numFmtId="169" fontId="6" fillId="15" borderId="1" xfId="5" applyNumberFormat="1" applyFont="1" applyFill="1" applyBorder="1" applyAlignment="1">
      <alignment vertical="center" wrapText="1"/>
    </xf>
    <xf numFmtId="164" fontId="0" fillId="0" borderId="1" xfId="11" applyFont="1" applyBorder="1" applyAlignment="1"/>
    <xf numFmtId="169" fontId="6" fillId="0" borderId="1" xfId="2" applyNumberFormat="1" applyFont="1" applyBorder="1" applyAlignment="1">
      <alignment horizontal="right" vertical="center" wrapText="1"/>
    </xf>
    <xf numFmtId="49" fontId="6" fillId="0" borderId="1" xfId="2" applyNumberFormat="1" applyFont="1" applyBorder="1" applyAlignment="1">
      <alignment horizontal="center" vertical="center" wrapText="1"/>
    </xf>
    <xf numFmtId="0" fontId="7" fillId="14" borderId="1" xfId="2" applyFont="1" applyFill="1" applyBorder="1" applyAlignment="1">
      <alignment vertical="justify" wrapText="1"/>
    </xf>
    <xf numFmtId="49" fontId="7" fillId="14" borderId="1" xfId="2" applyNumberFormat="1" applyFont="1" applyFill="1" applyBorder="1" applyAlignment="1">
      <alignment vertical="justify" wrapText="1"/>
    </xf>
    <xf numFmtId="0" fontId="7" fillId="2" borderId="1" xfId="2" applyFont="1" applyFill="1" applyBorder="1" applyAlignment="1">
      <alignment vertical="center"/>
    </xf>
    <xf numFmtId="0" fontId="7" fillId="2" borderId="1" xfId="2" applyFont="1" applyFill="1" applyBorder="1" applyAlignment="1">
      <alignment horizontal="right" vertical="center"/>
    </xf>
    <xf numFmtId="0" fontId="7" fillId="2" borderId="1" xfId="2" applyFont="1" applyFill="1" applyBorder="1" applyAlignment="1">
      <alignment horizontal="center" vertical="center"/>
    </xf>
    <xf numFmtId="0" fontId="6" fillId="0" borderId="6" xfId="0" applyFont="1" applyBorder="1" applyAlignment="1">
      <alignment vertical="center" wrapText="1"/>
    </xf>
    <xf numFmtId="0" fontId="6" fillId="0" borderId="6" xfId="0" applyFont="1" applyBorder="1" applyAlignment="1">
      <alignment horizontal="right" vertical="center" wrapText="1"/>
    </xf>
    <xf numFmtId="0" fontId="21" fillId="0" borderId="1" xfId="12" applyFont="1" applyBorder="1" applyAlignment="1">
      <alignment horizontal="center" vertical="center"/>
    </xf>
    <xf numFmtId="17" fontId="21" fillId="0" borderId="1" xfId="12" applyNumberFormat="1" applyFont="1" applyBorder="1" applyAlignment="1">
      <alignment horizontal="center" vertical="center"/>
    </xf>
    <xf numFmtId="0" fontId="1" fillId="0" borderId="54" xfId="12" applyBorder="1"/>
    <xf numFmtId="0" fontId="1" fillId="0" borderId="55" xfId="12" applyBorder="1"/>
    <xf numFmtId="0" fontId="4" fillId="0" borderId="0" xfId="0" applyFont="1" applyFill="1" applyAlignment="1">
      <alignment wrapText="1"/>
    </xf>
    <xf numFmtId="0" fontId="3" fillId="0" borderId="0" xfId="0" applyFont="1" applyFill="1" applyAlignment="1">
      <alignment wrapText="1"/>
    </xf>
    <xf numFmtId="0" fontId="2" fillId="20" borderId="0" xfId="12" applyFont="1" applyFill="1" applyAlignment="1">
      <alignment horizontal="center" vertical="center" wrapText="1"/>
    </xf>
    <xf numFmtId="0" fontId="1" fillId="0" borderId="0" xfId="12" applyBorder="1"/>
    <xf numFmtId="0" fontId="1" fillId="0" borderId="21" xfId="12" applyBorder="1"/>
    <xf numFmtId="0" fontId="36" fillId="0" borderId="0" xfId="15" applyFont="1" applyAlignment="1">
      <alignment horizontal="center" vertical="center"/>
    </xf>
    <xf numFmtId="0" fontId="38" fillId="0" borderId="0" xfId="15" applyFont="1" applyAlignment="1">
      <alignment horizontal="center" vertical="center"/>
    </xf>
    <xf numFmtId="0" fontId="38" fillId="0" borderId="0" xfId="15" applyFont="1" applyAlignment="1">
      <alignment horizontal="center"/>
    </xf>
    <xf numFmtId="0" fontId="39" fillId="0" borderId="0" xfId="15" applyFont="1" applyAlignment="1">
      <alignment horizontal="center" vertical="center"/>
    </xf>
    <xf numFmtId="0" fontId="11" fillId="0" borderId="0" xfId="0" applyFont="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7"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2" fillId="12" borderId="13" xfId="0" applyFont="1" applyFill="1" applyBorder="1" applyAlignment="1">
      <alignment horizontal="center" vertical="center" textRotation="90" wrapText="1"/>
    </xf>
    <xf numFmtId="17" fontId="21" fillId="0" borderId="1" xfId="12" applyNumberFormat="1" applyFont="1" applyBorder="1" applyAlignment="1">
      <alignment horizontal="center" vertical="center"/>
    </xf>
    <xf numFmtId="9" fontId="18" fillId="17" borderId="4" xfId="1" applyFont="1" applyFill="1" applyBorder="1" applyAlignment="1">
      <alignment horizontal="center" vertical="center" wrapText="1"/>
    </xf>
    <xf numFmtId="9" fontId="18" fillId="0" borderId="4" xfId="1" applyFont="1" applyBorder="1" applyAlignment="1">
      <alignment horizontal="center" vertical="center" wrapText="1"/>
    </xf>
    <xf numFmtId="9" fontId="18" fillId="0" borderId="4" xfId="1" applyFont="1" applyBorder="1" applyAlignment="1">
      <alignment horizontal="center"/>
    </xf>
    <xf numFmtId="9" fontId="18" fillId="0" borderId="7" xfId="1" applyFont="1" applyBorder="1" applyAlignment="1">
      <alignment horizontal="center"/>
    </xf>
    <xf numFmtId="9" fontId="18" fillId="0" borderId="34" xfId="1" applyFont="1" applyBorder="1" applyAlignment="1">
      <alignment horizontal="center"/>
    </xf>
    <xf numFmtId="14" fontId="28" fillId="0" borderId="11" xfId="12" applyNumberFormat="1" applyFont="1" applyBorder="1" applyAlignment="1">
      <alignment horizontal="center" vertical="center"/>
    </xf>
    <xf numFmtId="0" fontId="2" fillId="0" borderId="11" xfId="12" applyFont="1" applyBorder="1" applyAlignment="1">
      <alignment horizontal="center" vertical="center"/>
    </xf>
    <xf numFmtId="0" fontId="29" fillId="0" borderId="17" xfId="12" applyFont="1" applyBorder="1" applyAlignment="1">
      <alignment vertical="center"/>
    </xf>
    <xf numFmtId="0" fontId="29" fillId="0" borderId="15" xfId="12" applyFont="1" applyBorder="1" applyAlignment="1">
      <alignment vertical="center"/>
    </xf>
    <xf numFmtId="0" fontId="29" fillId="0" borderId="16" xfId="12" applyFont="1" applyBorder="1" applyAlignment="1">
      <alignment vertical="center"/>
    </xf>
    <xf numFmtId="0" fontId="29" fillId="0" borderId="21" xfId="12" applyFont="1" applyBorder="1" applyAlignment="1">
      <alignment vertical="center"/>
    </xf>
    <xf numFmtId="0" fontId="29" fillId="0" borderId="0" xfId="12" applyFont="1" applyAlignment="1">
      <alignment vertical="center"/>
    </xf>
    <xf numFmtId="0" fontId="29" fillId="0" borderId="20" xfId="12" applyFont="1" applyBorder="1" applyAlignment="1">
      <alignment vertical="center"/>
    </xf>
    <xf numFmtId="0" fontId="0" fillId="0" borderId="6" xfId="0" applyBorder="1"/>
    <xf numFmtId="0" fontId="0" fillId="0" borderId="9" xfId="0" applyBorder="1"/>
    <xf numFmtId="14" fontId="58" fillId="0" borderId="1" xfId="12" applyNumberFormat="1" applyFont="1" applyBorder="1" applyAlignment="1">
      <alignment horizontal="center" vertical="center"/>
    </xf>
    <xf numFmtId="0" fontId="2" fillId="0" borderId="1" xfId="12" applyFont="1" applyBorder="1" applyAlignment="1">
      <alignment horizontal="center" vertical="center"/>
    </xf>
    <xf numFmtId="17" fontId="2" fillId="0" borderId="1" xfId="12" applyNumberFormat="1" applyFont="1" applyBorder="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8" fontId="3" fillId="0" borderId="0" xfId="0" applyNumberFormat="1" applyFont="1" applyAlignment="1">
      <alignment horizontal="right" wrapText="1"/>
    </xf>
    <xf numFmtId="0" fontId="62" fillId="23" borderId="42" xfId="0" applyFont="1" applyFill="1" applyBorder="1" applyAlignment="1">
      <alignment horizontal="right" vertical="center" wrapText="1"/>
    </xf>
    <xf numFmtId="8" fontId="63" fillId="0" borderId="57" xfId="0" applyNumberFormat="1" applyFont="1" applyBorder="1" applyAlignment="1">
      <alignment horizontal="right" vertical="center" wrapText="1"/>
    </xf>
    <xf numFmtId="0" fontId="3" fillId="18" borderId="0" xfId="0" applyFont="1" applyFill="1" applyAlignment="1">
      <alignment wrapText="1"/>
    </xf>
    <xf numFmtId="0" fontId="3" fillId="18" borderId="1" xfId="0" applyFont="1" applyFill="1" applyBorder="1" applyAlignment="1">
      <alignment wrapText="1"/>
    </xf>
    <xf numFmtId="0" fontId="6" fillId="18" borderId="1" xfId="2" applyFont="1" applyFill="1" applyBorder="1" applyAlignment="1">
      <alignment wrapText="1"/>
    </xf>
    <xf numFmtId="175" fontId="6" fillId="18" borderId="1" xfId="5" applyNumberFormat="1" applyFont="1" applyFill="1" applyBorder="1" applyAlignment="1">
      <alignment wrapText="1"/>
    </xf>
    <xf numFmtId="49" fontId="6" fillId="18" borderId="1" xfId="5" applyNumberFormat="1" applyFont="1" applyFill="1" applyBorder="1" applyAlignment="1">
      <alignment horizontal="right"/>
    </xf>
    <xf numFmtId="171" fontId="17" fillId="24" borderId="1" xfId="0" applyNumberFormat="1" applyFont="1" applyFill="1" applyBorder="1" applyAlignment="1">
      <alignment horizontal="right" wrapText="1"/>
    </xf>
    <xf numFmtId="175" fontId="6" fillId="18" borderId="1" xfId="5" applyNumberFormat="1" applyFont="1" applyFill="1" applyBorder="1" applyAlignment="1">
      <alignment horizontal="right" wrapText="1"/>
    </xf>
    <xf numFmtId="0" fontId="18" fillId="18" borderId="1" xfId="0" applyFont="1" applyFill="1" applyBorder="1" applyAlignment="1">
      <alignment wrapText="1"/>
    </xf>
    <xf numFmtId="175" fontId="1" fillId="18" borderId="1" xfId="0" applyNumberFormat="1" applyFont="1" applyFill="1" applyBorder="1" applyAlignment="1">
      <alignment wrapText="1"/>
    </xf>
    <xf numFmtId="38" fontId="6" fillId="18" borderId="1" xfId="2" applyNumberFormat="1" applyFont="1" applyFill="1" applyBorder="1" applyAlignment="1">
      <alignment horizontal="center" wrapText="1"/>
    </xf>
    <xf numFmtId="0" fontId="4" fillId="18" borderId="1" xfId="0" applyFont="1" applyFill="1" applyBorder="1" applyAlignment="1">
      <alignment horizontal="center" wrapText="1"/>
    </xf>
    <xf numFmtId="0" fontId="6" fillId="18" borderId="1" xfId="2" applyFont="1" applyFill="1" applyBorder="1" applyAlignment="1">
      <alignment horizontal="center" wrapText="1"/>
    </xf>
    <xf numFmtId="0" fontId="44" fillId="18" borderId="0" xfId="0" applyFont="1" applyFill="1" applyAlignment="1">
      <alignment wrapText="1"/>
    </xf>
    <xf numFmtId="4" fontId="4" fillId="0" borderId="1" xfId="0" applyNumberFormat="1" applyFont="1" applyBorder="1" applyAlignment="1">
      <alignment horizontal="right" vertical="center" wrapText="1"/>
    </xf>
    <xf numFmtId="0" fontId="12" fillId="12" borderId="13" xfId="0" applyFont="1" applyFill="1" applyBorder="1" applyAlignment="1">
      <alignment horizontal="center" vertical="center" textRotation="90" wrapText="1"/>
    </xf>
    <xf numFmtId="0" fontId="1" fillId="8" borderId="0" xfId="12" applyFill="1"/>
    <xf numFmtId="0" fontId="6" fillId="18" borderId="1" xfId="2" applyFont="1" applyFill="1" applyBorder="1" applyAlignment="1">
      <alignment vertical="center" wrapText="1"/>
    </xf>
    <xf numFmtId="49" fontId="6" fillId="0" borderId="1" xfId="5" applyNumberFormat="1" applyFont="1" applyFill="1" applyBorder="1" applyAlignment="1">
      <alignment horizontal="right" vertical="center"/>
    </xf>
    <xf numFmtId="171" fontId="17" fillId="0" borderId="1" xfId="0" applyNumberFormat="1" applyFont="1" applyBorder="1" applyAlignment="1">
      <alignment horizontal="right" vertical="center" wrapText="1"/>
    </xf>
    <xf numFmtId="169" fontId="6" fillId="0" borderId="1" xfId="5" applyNumberFormat="1" applyFont="1" applyFill="1" applyBorder="1" applyAlignment="1">
      <alignment horizontal="right" vertical="center" wrapText="1"/>
    </xf>
    <xf numFmtId="175" fontId="6" fillId="0" borderId="1" xfId="5" applyNumberFormat="1" applyFont="1" applyFill="1" applyBorder="1" applyAlignment="1">
      <alignment wrapText="1"/>
    </xf>
    <xf numFmtId="49" fontId="6" fillId="0" borderId="1" xfId="5" applyNumberFormat="1" applyFont="1" applyFill="1" applyBorder="1" applyAlignment="1">
      <alignment horizontal="right"/>
    </xf>
    <xf numFmtId="171" fontId="17" fillId="0" borderId="1" xfId="0" applyNumberFormat="1" applyFont="1" applyBorder="1" applyAlignment="1">
      <alignment horizontal="right" wrapText="1"/>
    </xf>
    <xf numFmtId="175" fontId="6" fillId="0" borderId="1" xfId="5" applyNumberFormat="1" applyFont="1" applyFill="1" applyBorder="1" applyAlignment="1">
      <alignment horizontal="right" wrapText="1"/>
    </xf>
    <xf numFmtId="14" fontId="6" fillId="0" borderId="5" xfId="0" applyNumberFormat="1" applyFont="1" applyBorder="1" applyAlignment="1">
      <alignment horizontal="left" vertical="center" wrapText="1"/>
    </xf>
    <xf numFmtId="0" fontId="7" fillId="0" borderId="0" xfId="0" applyFont="1" applyFill="1" applyBorder="1" applyAlignment="1">
      <alignment horizontal="left" vertical="center" wrapText="1"/>
    </xf>
    <xf numFmtId="0" fontId="7" fillId="0" borderId="4" xfId="0" applyFont="1" applyBorder="1" applyAlignment="1">
      <alignment horizontal="center" vertical="center" wrapText="1"/>
    </xf>
    <xf numFmtId="0" fontId="7" fillId="0" borderId="3" xfId="0" applyFont="1" applyBorder="1" applyAlignment="1">
      <alignment horizontal="center" vertical="center" wrapText="1"/>
    </xf>
    <xf numFmtId="0" fontId="3" fillId="0" borderId="0" xfId="12" applyFont="1"/>
    <xf numFmtId="0" fontId="7" fillId="0" borderId="4" xfId="0" applyFont="1" applyBorder="1" applyAlignment="1">
      <alignment horizontal="center" vertical="center" wrapText="1"/>
    </xf>
    <xf numFmtId="0" fontId="7" fillId="0" borderId="3" xfId="0" applyFont="1" applyBorder="1" applyAlignment="1">
      <alignment horizontal="center" vertical="center" wrapText="1"/>
    </xf>
    <xf numFmtId="14" fontId="3" fillId="0" borderId="0" xfId="0" applyNumberFormat="1" applyFont="1" applyAlignment="1">
      <alignment horizontal="center" wrapText="1"/>
    </xf>
    <xf numFmtId="14" fontId="4" fillId="0" borderId="1" xfId="0" applyNumberFormat="1" applyFont="1" applyBorder="1" applyAlignment="1">
      <alignment horizontal="center" vertical="center" wrapText="1"/>
    </xf>
    <xf numFmtId="14" fontId="0" fillId="0" borderId="1" xfId="0" applyNumberFormat="1" applyBorder="1" applyAlignment="1">
      <alignment horizontal="center" vertical="center" wrapText="1"/>
    </xf>
    <xf numFmtId="14" fontId="7" fillId="3" borderId="1" xfId="2" applyNumberFormat="1" applyFont="1" applyFill="1" applyBorder="1" applyAlignment="1">
      <alignment horizontal="center" vertical="center" wrapText="1"/>
    </xf>
    <xf numFmtId="14" fontId="7" fillId="3" borderId="1" xfId="0" applyNumberFormat="1" applyFont="1" applyFill="1" applyBorder="1" applyAlignment="1">
      <alignment horizontal="center" vertical="center" wrapText="1"/>
    </xf>
    <xf numFmtId="14" fontId="3" fillId="0" borderId="1" xfId="0" applyNumberFormat="1" applyFont="1" applyBorder="1" applyAlignment="1">
      <alignment horizontal="center" wrapText="1"/>
    </xf>
    <xf numFmtId="14" fontId="16" fillId="0" borderId="1" xfId="2" applyNumberFormat="1" applyFont="1" applyBorder="1" applyAlignment="1">
      <alignment horizontal="center" wrapText="1"/>
    </xf>
    <xf numFmtId="14" fontId="6" fillId="0" borderId="1" xfId="2" applyNumberFormat="1" applyFont="1" applyBorder="1" applyAlignment="1">
      <alignment horizontal="center" wrapText="1"/>
    </xf>
    <xf numFmtId="14" fontId="6" fillId="18" borderId="1" xfId="2" applyNumberFormat="1" applyFont="1" applyFill="1" applyBorder="1" applyAlignment="1">
      <alignment horizontal="center" wrapText="1"/>
    </xf>
    <xf numFmtId="14" fontId="6" fillId="0" borderId="1" xfId="2" applyNumberFormat="1" applyFont="1" applyBorder="1" applyAlignment="1">
      <alignment horizontal="center" vertical="center" wrapText="1"/>
    </xf>
    <xf numFmtId="14" fontId="0" fillId="0" borderId="1" xfId="0" applyNumberFormat="1" applyBorder="1" applyAlignment="1">
      <alignment horizontal="center" wrapText="1"/>
    </xf>
    <xf numFmtId="14" fontId="2" fillId="0" borderId="1" xfId="0" applyNumberFormat="1" applyFont="1" applyBorder="1" applyAlignment="1">
      <alignment horizontal="center" wrapText="1"/>
    </xf>
    <xf numFmtId="171" fontId="6" fillId="0" borderId="1" xfId="0" applyNumberFormat="1" applyFont="1" applyBorder="1" applyAlignment="1">
      <alignment horizontal="right" wrapText="1"/>
    </xf>
    <xf numFmtId="14" fontId="23" fillId="0" borderId="1" xfId="0" applyNumberFormat="1" applyFont="1" applyBorder="1" applyAlignment="1">
      <alignment horizontal="center" wrapText="1"/>
    </xf>
    <xf numFmtId="14" fontId="4" fillId="0" borderId="1" xfId="0" applyNumberFormat="1" applyFont="1" applyBorder="1" applyAlignment="1">
      <alignment horizontal="center" wrapText="1"/>
    </xf>
    <xf numFmtId="14" fontId="1" fillId="0" borderId="1" xfId="0" applyNumberFormat="1" applyFont="1" applyBorder="1" applyAlignment="1">
      <alignment horizontal="center" vertical="center" wrapText="1"/>
    </xf>
    <xf numFmtId="14" fontId="1" fillId="0" borderId="1" xfId="0" applyNumberFormat="1" applyFont="1" applyBorder="1" applyAlignment="1">
      <alignment horizontal="center" wrapText="1"/>
    </xf>
    <xf numFmtId="14" fontId="7" fillId="14" borderId="1" xfId="2" applyNumberFormat="1" applyFont="1" applyFill="1" applyBorder="1" applyAlignment="1">
      <alignment horizontal="center" vertical="center"/>
    </xf>
    <xf numFmtId="14" fontId="4" fillId="15" borderId="1" xfId="0" applyNumberFormat="1" applyFont="1" applyFill="1" applyBorder="1" applyAlignment="1">
      <alignment horizontal="center" vertical="center" wrapText="1"/>
    </xf>
    <xf numFmtId="14" fontId="7" fillId="2" borderId="1" xfId="2" applyNumberFormat="1" applyFont="1" applyFill="1" applyBorder="1" applyAlignment="1">
      <alignment horizontal="center" vertical="center"/>
    </xf>
    <xf numFmtId="14" fontId="6" fillId="0" borderId="6" xfId="0" applyNumberFormat="1" applyFont="1" applyBorder="1" applyAlignment="1">
      <alignment horizontal="center" vertical="center" wrapText="1"/>
    </xf>
    <xf numFmtId="164" fontId="3" fillId="0" borderId="0" xfId="11" applyFont="1" applyAlignment="1">
      <alignment horizontal="center" vertical="center"/>
    </xf>
    <xf numFmtId="177" fontId="3" fillId="0" borderId="4" xfId="0" applyNumberFormat="1" applyFont="1" applyBorder="1" applyAlignment="1">
      <alignment wrapText="1"/>
    </xf>
    <xf numFmtId="177" fontId="19" fillId="0" borderId="0" xfId="0" applyNumberFormat="1" applyFont="1" applyAlignment="1">
      <alignment wrapText="1"/>
    </xf>
    <xf numFmtId="1" fontId="18" fillId="17" borderId="1" xfId="0" applyNumberFormat="1" applyFont="1" applyFill="1" applyBorder="1" applyAlignment="1">
      <alignment vertical="center"/>
    </xf>
    <xf numFmtId="1" fontId="11" fillId="17" borderId="1" xfId="0" applyNumberFormat="1" applyFont="1" applyFill="1" applyBorder="1" applyAlignment="1">
      <alignment vertical="center"/>
    </xf>
    <xf numFmtId="38" fontId="6" fillId="6" borderId="1" xfId="0" applyNumberFormat="1" applyFont="1" applyFill="1" applyBorder="1" applyAlignment="1">
      <alignment horizontal="center" vertical="center" wrapText="1"/>
    </xf>
    <xf numFmtId="0" fontId="21" fillId="0" borderId="1" xfId="12" applyFont="1" applyBorder="1" applyAlignment="1">
      <alignment horizontal="center" vertical="center"/>
    </xf>
    <xf numFmtId="0" fontId="2" fillId="0" borderId="7" xfId="12" applyFont="1" applyBorder="1" applyAlignment="1">
      <alignment horizontal="center" vertical="center"/>
    </xf>
    <xf numFmtId="0" fontId="2" fillId="21" borderId="16" xfId="12" applyFont="1" applyFill="1" applyBorder="1" applyAlignment="1">
      <alignment horizontal="center" vertical="center" wrapText="1"/>
    </xf>
    <xf numFmtId="4" fontId="3" fillId="0" borderId="1" xfId="0" applyNumberFormat="1" applyFont="1" applyBorder="1" applyAlignment="1">
      <alignment wrapText="1"/>
    </xf>
    <xf numFmtId="0" fontId="6" fillId="0" borderId="1" xfId="2" applyFont="1" applyBorder="1" applyAlignment="1">
      <alignment horizontal="right" vertical="center" wrapText="1"/>
    </xf>
    <xf numFmtId="8" fontId="6" fillId="0" borderId="1" xfId="2" applyNumberFormat="1" applyFont="1" applyBorder="1" applyAlignment="1">
      <alignment horizontal="right" vertical="center" wrapText="1"/>
    </xf>
    <xf numFmtId="164" fontId="6" fillId="0" borderId="1" xfId="11" applyFont="1" applyBorder="1" applyAlignment="1">
      <alignment horizontal="right" wrapText="1"/>
    </xf>
    <xf numFmtId="0" fontId="36" fillId="0" borderId="1" xfId="15" applyFont="1" applyBorder="1" applyAlignment="1">
      <alignment horizontal="center" vertical="center" wrapText="1"/>
    </xf>
    <xf numFmtId="0" fontId="38" fillId="0" borderId="1" xfId="15"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8" fillId="0" borderId="0" xfId="0" applyFont="1" applyAlignment="1">
      <alignment horizontal="left" vertical="top"/>
    </xf>
    <xf numFmtId="0" fontId="6" fillId="0" borderId="1" xfId="0" applyFont="1" applyBorder="1" applyAlignment="1">
      <alignment horizontal="center" vertical="center" wrapText="1"/>
    </xf>
    <xf numFmtId="0" fontId="7" fillId="0" borderId="1" xfId="2" applyFont="1" applyBorder="1" applyAlignment="1">
      <alignment horizontal="center" vertical="center"/>
    </xf>
    <xf numFmtId="0" fontId="6" fillId="0" borderId="1" xfId="2" applyFont="1" applyBorder="1" applyAlignment="1">
      <alignment horizontal="center" vertical="center" wrapText="1"/>
    </xf>
    <xf numFmtId="0" fontId="6" fillId="0" borderId="6" xfId="0" applyFont="1" applyBorder="1" applyAlignment="1">
      <alignment horizontal="center" vertical="center" wrapText="1"/>
    </xf>
    <xf numFmtId="0" fontId="4" fillId="0" borderId="1" xfId="0" applyFont="1" applyBorder="1" applyAlignment="1">
      <alignment horizontal="center" vertical="center" wrapText="1"/>
    </xf>
    <xf numFmtId="0" fontId="3" fillId="0" borderId="0" xfId="0" applyFont="1" applyAlignment="1">
      <alignment horizontal="center" wrapText="1"/>
    </xf>
    <xf numFmtId="0" fontId="7" fillId="3" borderId="1" xfId="0" applyFont="1" applyFill="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6" fillId="0" borderId="12" xfId="2" applyFont="1" applyBorder="1" applyAlignment="1">
      <alignment horizontal="left" vertical="center" wrapText="1"/>
    </xf>
    <xf numFmtId="0" fontId="6" fillId="0" borderId="12" xfId="2" applyFont="1" applyBorder="1" applyAlignment="1">
      <alignment horizontal="center" vertical="center" wrapText="1"/>
    </xf>
    <xf numFmtId="169" fontId="4" fillId="0" borderId="12" xfId="0" applyNumberFormat="1" applyFont="1" applyBorder="1" applyAlignment="1">
      <alignment horizontal="right" vertical="center" wrapText="1"/>
    </xf>
    <xf numFmtId="0" fontId="4" fillId="0" borderId="12" xfId="0" applyFont="1" applyBorder="1" applyAlignment="1">
      <alignment horizontal="left"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38" fontId="10" fillId="0" borderId="2" xfId="0" applyNumberFormat="1" applyFont="1" applyBorder="1" applyAlignment="1">
      <alignment horizontal="left" vertical="center" wrapText="1"/>
    </xf>
    <xf numFmtId="38" fontId="10" fillId="0" borderId="3" xfId="0" applyNumberFormat="1" applyFont="1" applyBorder="1" applyAlignment="1">
      <alignment horizontal="left" vertical="center" wrapText="1"/>
    </xf>
    <xf numFmtId="38" fontId="10" fillId="0" borderId="4" xfId="0" applyNumberFormat="1" applyFont="1" applyBorder="1" applyAlignment="1">
      <alignment horizontal="left" vertical="center" wrapText="1"/>
    </xf>
    <xf numFmtId="14" fontId="6" fillId="0" borderId="2" xfId="0" applyNumberFormat="1" applyFont="1" applyBorder="1" applyAlignment="1">
      <alignment horizontal="center" vertical="center" wrapText="1"/>
    </xf>
    <xf numFmtId="14" fontId="6" fillId="0" borderId="4" xfId="0" applyNumberFormat="1" applyFont="1" applyBorder="1" applyAlignment="1">
      <alignment horizontal="center" vertical="center" wrapText="1"/>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0" fontId="6" fillId="0" borderId="2" xfId="2" applyFont="1" applyBorder="1" applyAlignment="1">
      <alignment horizontal="center" vertical="center"/>
    </xf>
    <xf numFmtId="0" fontId="6" fillId="0" borderId="4" xfId="2" applyFont="1" applyBorder="1" applyAlignment="1">
      <alignment horizontal="center" vertical="center"/>
    </xf>
    <xf numFmtId="0" fontId="6" fillId="0" borderId="2" xfId="2" applyFont="1" applyBorder="1" applyAlignment="1">
      <alignment horizontal="left" vertical="center" wrapText="1"/>
    </xf>
    <xf numFmtId="0" fontId="6" fillId="0" borderId="3" xfId="2" applyFont="1" applyBorder="1" applyAlignment="1">
      <alignment horizontal="left" vertical="center" wrapText="1"/>
    </xf>
    <xf numFmtId="0" fontId="6" fillId="0" borderId="4" xfId="2" applyFont="1" applyBorder="1" applyAlignment="1">
      <alignment horizontal="left" vertical="center" wrapText="1"/>
    </xf>
    <xf numFmtId="0" fontId="6" fillId="0" borderId="2" xfId="2" applyFont="1" applyBorder="1" applyAlignment="1">
      <alignment horizontal="center" vertical="center" wrapText="1"/>
    </xf>
    <xf numFmtId="0" fontId="6" fillId="0" borderId="3" xfId="2" applyFont="1" applyBorder="1" applyAlignment="1">
      <alignment horizontal="center" vertical="center" wrapText="1"/>
    </xf>
    <xf numFmtId="0" fontId="6" fillId="0" borderId="4" xfId="2" applyFont="1" applyBorder="1" applyAlignment="1">
      <alignment horizontal="center" vertical="center" wrapText="1"/>
    </xf>
    <xf numFmtId="0" fontId="6" fillId="0" borderId="3" xfId="2" applyFont="1" applyBorder="1" applyAlignment="1">
      <alignment horizontal="center" vertical="center"/>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11" borderId="2" xfId="0" applyFont="1" applyFill="1" applyBorder="1" applyAlignment="1">
      <alignment horizontal="center" vertical="center" wrapText="1"/>
    </xf>
    <xf numFmtId="0" fontId="7" fillId="11" borderId="3" xfId="0" applyFont="1" applyFill="1" applyBorder="1" applyAlignment="1">
      <alignment horizontal="center" vertical="center" wrapText="1"/>
    </xf>
    <xf numFmtId="0" fontId="7" fillId="11" borderId="4" xfId="0" applyFont="1" applyFill="1" applyBorder="1" applyAlignment="1">
      <alignment horizontal="center" vertical="center" wrapText="1"/>
    </xf>
    <xf numFmtId="2" fontId="6" fillId="22" borderId="2" xfId="1" applyNumberFormat="1" applyFont="1" applyFill="1" applyBorder="1" applyAlignment="1">
      <alignment horizontal="center" vertical="center" wrapText="1"/>
    </xf>
    <xf numFmtId="2" fontId="6" fillId="22" borderId="3" xfId="1" applyNumberFormat="1" applyFont="1" applyFill="1" applyBorder="1" applyAlignment="1">
      <alignment horizontal="center" vertical="center" wrapText="1"/>
    </xf>
    <xf numFmtId="2" fontId="6" fillId="22" borderId="4" xfId="1" applyNumberFormat="1"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15" fontId="6" fillId="0" borderId="2" xfId="0" applyNumberFormat="1" applyFont="1" applyBorder="1" applyAlignment="1">
      <alignment horizontal="center" vertical="center" wrapText="1"/>
    </xf>
    <xf numFmtId="15" fontId="6" fillId="0" borderId="4" xfId="0" applyNumberFormat="1" applyFont="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0" fontId="7" fillId="0" borderId="1" xfId="2" applyFont="1" applyBorder="1" applyAlignment="1">
      <alignment horizontal="center" vertical="center" wrapText="1"/>
    </xf>
    <xf numFmtId="0" fontId="2" fillId="12" borderId="2" xfId="0" applyFont="1" applyFill="1" applyBorder="1" applyAlignment="1">
      <alignment horizontal="center" vertical="center" wrapText="1"/>
    </xf>
    <xf numFmtId="0" fontId="5" fillId="12" borderId="3" xfId="0" applyFont="1" applyFill="1" applyBorder="1" applyAlignment="1">
      <alignment horizontal="center" vertical="center" wrapText="1"/>
    </xf>
    <xf numFmtId="0" fontId="5" fillId="12" borderId="4" xfId="0" applyFont="1" applyFill="1" applyBorder="1" applyAlignment="1">
      <alignment horizontal="center" vertical="center" wrapText="1"/>
    </xf>
    <xf numFmtId="0" fontId="5" fillId="0" borderId="1" xfId="0" applyFont="1" applyBorder="1" applyAlignment="1">
      <alignment horizontal="center" vertical="center" wrapText="1"/>
    </xf>
    <xf numFmtId="38" fontId="4" fillId="6" borderId="2" xfId="0" applyNumberFormat="1" applyFont="1" applyFill="1" applyBorder="1" applyAlignment="1">
      <alignment horizontal="center" vertical="center" wrapText="1"/>
    </xf>
    <xf numFmtId="38" fontId="4" fillId="6" borderId="3" xfId="0" applyNumberFormat="1" applyFont="1" applyFill="1" applyBorder="1" applyAlignment="1">
      <alignment horizontal="center" vertical="center" wrapText="1"/>
    </xf>
    <xf numFmtId="38" fontId="4" fillId="6" borderId="4" xfId="0" applyNumberFormat="1" applyFont="1" applyFill="1" applyBorder="1" applyAlignment="1">
      <alignment horizontal="center" vertical="center" wrapText="1"/>
    </xf>
    <xf numFmtId="38" fontId="7" fillId="3" borderId="2" xfId="0" applyNumberFormat="1" applyFont="1" applyFill="1" applyBorder="1" applyAlignment="1">
      <alignment horizontal="center" vertical="center" wrapText="1"/>
    </xf>
    <xf numFmtId="38" fontId="7" fillId="3" borderId="4" xfId="0" applyNumberFormat="1" applyFont="1" applyFill="1" applyBorder="1" applyAlignment="1">
      <alignment horizontal="center" vertical="center" wrapText="1"/>
    </xf>
    <xf numFmtId="49" fontId="4" fillId="0" borderId="2" xfId="0" applyNumberFormat="1" applyFont="1" applyBorder="1" applyAlignment="1">
      <alignment horizontal="center" vertical="center" wrapText="1"/>
    </xf>
    <xf numFmtId="49" fontId="4" fillId="0" borderId="4" xfId="0" applyNumberFormat="1" applyFont="1" applyBorder="1" applyAlignment="1">
      <alignment horizontal="center" vertical="center" wrapText="1"/>
    </xf>
    <xf numFmtId="0" fontId="7" fillId="8" borderId="2" xfId="0" applyFont="1" applyFill="1" applyBorder="1" applyAlignment="1">
      <alignment horizontal="left" vertical="center" wrapText="1"/>
    </xf>
    <xf numFmtId="0" fontId="7" fillId="8" borderId="3" xfId="0" applyFont="1" applyFill="1" applyBorder="1" applyAlignment="1">
      <alignment horizontal="left" vertical="center" wrapText="1"/>
    </xf>
    <xf numFmtId="0" fontId="7" fillId="8" borderId="4" xfId="0" applyFont="1" applyFill="1" applyBorder="1" applyAlignment="1">
      <alignment horizontal="left" vertical="center" wrapText="1"/>
    </xf>
    <xf numFmtId="38" fontId="6" fillId="6" borderId="2" xfId="0" applyNumberFormat="1" applyFont="1" applyFill="1" applyBorder="1" applyAlignment="1">
      <alignment horizontal="left" vertical="center" wrapText="1"/>
    </xf>
    <xf numFmtId="38" fontId="6" fillId="6" borderId="3" xfId="0" applyNumberFormat="1" applyFont="1" applyFill="1" applyBorder="1" applyAlignment="1">
      <alignment horizontal="left" vertical="center" wrapText="1"/>
    </xf>
    <xf numFmtId="38" fontId="6" fillId="6" borderId="4" xfId="0" applyNumberFormat="1" applyFont="1" applyFill="1" applyBorder="1" applyAlignment="1">
      <alignment horizontal="left" vertical="center" wrapText="1"/>
    </xf>
    <xf numFmtId="38" fontId="6" fillId="0" borderId="1" xfId="0" applyNumberFormat="1" applyFont="1" applyFill="1" applyBorder="1" applyAlignment="1">
      <alignment vertical="center" wrapText="1"/>
    </xf>
    <xf numFmtId="49" fontId="6" fillId="6" borderId="1" xfId="0" applyNumberFormat="1" applyFont="1" applyFill="1" applyBorder="1" applyAlignment="1">
      <alignment horizontal="center" vertical="center" wrapText="1"/>
    </xf>
    <xf numFmtId="10" fontId="6" fillId="22" borderId="1" xfId="1"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wrapText="1"/>
    </xf>
    <xf numFmtId="38" fontId="7" fillId="3" borderId="7" xfId="0" applyNumberFormat="1" applyFont="1" applyFill="1" applyBorder="1" applyAlignment="1">
      <alignment horizontal="center" vertical="center" wrapText="1"/>
    </xf>
    <xf numFmtId="14" fontId="6" fillId="6" borderId="1" xfId="0" applyNumberFormat="1" applyFont="1" applyFill="1" applyBorder="1" applyAlignment="1">
      <alignment horizontal="center" vertical="center" wrapText="1"/>
    </xf>
    <xf numFmtId="38" fontId="6" fillId="6" borderId="1" xfId="0" applyNumberFormat="1" applyFont="1" applyFill="1" applyBorder="1" applyAlignment="1">
      <alignment horizontal="left" vertical="center" wrapText="1"/>
    </xf>
    <xf numFmtId="38" fontId="4" fillId="6" borderId="1" xfId="0" applyNumberFormat="1" applyFont="1" applyFill="1" applyBorder="1" applyAlignment="1">
      <alignment horizontal="left" vertic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2" fontId="4" fillId="0" borderId="2" xfId="1" applyNumberFormat="1" applyFont="1" applyBorder="1" applyAlignment="1">
      <alignment horizontal="center" vertical="center" wrapText="1"/>
    </xf>
    <xf numFmtId="2" fontId="4" fillId="0" borderId="4" xfId="1" applyNumberFormat="1" applyFont="1" applyBorder="1" applyAlignment="1">
      <alignment horizontal="center" vertical="center" wrapText="1"/>
    </xf>
    <xf numFmtId="9" fontId="6" fillId="0" borderId="1" xfId="0" applyNumberFormat="1" applyFont="1" applyFill="1" applyBorder="1" applyAlignment="1">
      <alignment horizontal="center" vertical="center" wrapText="1"/>
    </xf>
    <xf numFmtId="0" fontId="6" fillId="0" borderId="1" xfId="0" applyNumberFormat="1" applyFont="1" applyFill="1" applyBorder="1" applyAlignment="1">
      <alignment horizontal="center" vertical="center" wrapText="1"/>
    </xf>
    <xf numFmtId="14" fontId="6" fillId="0" borderId="1" xfId="0" applyNumberFormat="1" applyFont="1" applyFill="1" applyBorder="1" applyAlignment="1">
      <alignment horizontal="center" vertical="center" wrapText="1"/>
    </xf>
    <xf numFmtId="38" fontId="6" fillId="0" borderId="1" xfId="0" applyNumberFormat="1" applyFont="1" applyFill="1" applyBorder="1" applyAlignment="1">
      <alignment horizontal="center" vertical="center" wrapText="1"/>
    </xf>
    <xf numFmtId="38" fontId="4" fillId="6" borderId="1" xfId="0" applyNumberFormat="1" applyFont="1" applyFill="1" applyBorder="1" applyAlignment="1">
      <alignment horizontal="justify" vertical="center" wrapText="1"/>
    </xf>
    <xf numFmtId="0" fontId="4" fillId="0" borderId="5" xfId="0" applyFont="1" applyBorder="1" applyAlignment="1">
      <alignment horizontal="center" wrapText="1"/>
    </xf>
    <xf numFmtId="0" fontId="4" fillId="0" borderId="6" xfId="0" applyFont="1" applyBorder="1" applyAlignment="1">
      <alignment horizontal="center" wrapText="1"/>
    </xf>
    <xf numFmtId="0" fontId="4" fillId="0" borderId="7" xfId="0" applyFont="1" applyBorder="1" applyAlignment="1">
      <alignment horizontal="center" wrapText="1"/>
    </xf>
    <xf numFmtId="0" fontId="4" fillId="0" borderId="13" xfId="0" applyFont="1" applyBorder="1" applyAlignment="1">
      <alignment horizontal="center" wrapText="1"/>
    </xf>
    <xf numFmtId="0" fontId="4" fillId="0" borderId="0" xfId="0" applyFont="1" applyAlignment="1">
      <alignment horizontal="center" wrapText="1"/>
    </xf>
    <xf numFmtId="0" fontId="4" fillId="0" borderId="14" xfId="0" applyFont="1" applyBorder="1" applyAlignment="1">
      <alignment horizontal="center" wrapText="1"/>
    </xf>
    <xf numFmtId="0" fontId="4" fillId="0" borderId="8" xfId="0" applyFont="1" applyBorder="1" applyAlignment="1">
      <alignment horizontal="center" wrapText="1"/>
    </xf>
    <xf numFmtId="0" fontId="4" fillId="0" borderId="9" xfId="0" applyFont="1" applyBorder="1" applyAlignment="1">
      <alignment horizontal="center" wrapText="1"/>
    </xf>
    <xf numFmtId="0" fontId="4" fillId="0" borderId="10" xfId="0" applyFont="1" applyBorder="1" applyAlignment="1">
      <alignment horizontal="center" wrapText="1"/>
    </xf>
    <xf numFmtId="49" fontId="4" fillId="0" borderId="2" xfId="0" applyNumberFormat="1" applyFont="1" applyBorder="1" applyAlignment="1">
      <alignment horizontal="left" vertical="center" wrapText="1"/>
    </xf>
    <xf numFmtId="49" fontId="4" fillId="0" borderId="4" xfId="0" applyNumberFormat="1" applyFont="1" applyBorder="1" applyAlignment="1">
      <alignment horizontal="left" vertical="center" wrapText="1"/>
    </xf>
    <xf numFmtId="15" fontId="6" fillId="0" borderId="1" xfId="0" applyNumberFormat="1" applyFont="1" applyBorder="1" applyAlignment="1">
      <alignment horizontal="center" vertical="center" wrapText="1"/>
    </xf>
    <xf numFmtId="10" fontId="6" fillId="0" borderId="2" xfId="1" applyNumberFormat="1" applyFont="1" applyBorder="1" applyAlignment="1">
      <alignment horizontal="center" vertical="center" wrapText="1"/>
    </xf>
    <xf numFmtId="10" fontId="6" fillId="0" borderId="4" xfId="1" applyNumberFormat="1" applyFont="1" applyBorder="1" applyAlignment="1">
      <alignment horizontal="center" vertical="center" wrapText="1"/>
    </xf>
    <xf numFmtId="0" fontId="7" fillId="0" borderId="1" xfId="2" applyFont="1" applyBorder="1" applyAlignment="1">
      <alignment horizontal="center" vertical="center"/>
    </xf>
    <xf numFmtId="0" fontId="6" fillId="0" borderId="1" xfId="2" applyFont="1" applyBorder="1" applyAlignment="1">
      <alignment horizontal="center" vertical="center" wrapText="1"/>
    </xf>
    <xf numFmtId="0" fontId="6" fillId="0" borderId="1" xfId="2" applyFont="1" applyBorder="1" applyAlignment="1">
      <alignment horizontal="left"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7" fillId="0" borderId="2" xfId="0" applyFont="1" applyBorder="1" applyAlignment="1">
      <alignment horizontal="center" vertical="center"/>
    </xf>
    <xf numFmtId="0" fontId="7" fillId="0" borderId="4" xfId="0" applyFont="1" applyBorder="1" applyAlignment="1">
      <alignment horizontal="center" vertical="center"/>
    </xf>
    <xf numFmtId="0" fontId="6" fillId="0" borderId="1" xfId="0" applyFont="1" applyBorder="1" applyAlignment="1">
      <alignment horizontal="left" vertical="center" wrapText="1"/>
    </xf>
    <xf numFmtId="9" fontId="6" fillId="0" borderId="11" xfId="0" applyNumberFormat="1" applyFont="1" applyFill="1" applyBorder="1" applyAlignment="1">
      <alignment horizontal="center" vertical="center" wrapText="1"/>
    </xf>
    <xf numFmtId="14"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horizontal="left" vertical="center" wrapText="1"/>
    </xf>
    <xf numFmtId="0" fontId="4" fillId="0" borderId="1" xfId="0" applyNumberFormat="1" applyFont="1" applyFill="1" applyBorder="1" applyAlignment="1">
      <alignment horizontal="center" vertical="center" wrapText="1"/>
    </xf>
    <xf numFmtId="38"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vertical="center" wrapText="1"/>
    </xf>
    <xf numFmtId="0" fontId="20" fillId="0" borderId="2" xfId="0" applyFont="1" applyBorder="1" applyAlignment="1">
      <alignment horizontal="center" vertical="center" wrapText="1"/>
    </xf>
    <xf numFmtId="0" fontId="20" fillId="0" borderId="3" xfId="0" applyFont="1" applyBorder="1" applyAlignment="1">
      <alignment horizontal="center" vertical="center" wrapText="1"/>
    </xf>
    <xf numFmtId="0" fontId="20" fillId="0" borderId="9" xfId="0" applyFont="1" applyBorder="1" applyAlignment="1">
      <alignment horizontal="center" vertical="center" wrapText="1"/>
    </xf>
    <xf numFmtId="0" fontId="20" fillId="0" borderId="10" xfId="0"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38" fontId="7" fillId="0" borderId="1" xfId="0" applyNumberFormat="1"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9" fontId="4" fillId="0" borderId="1" xfId="0" applyNumberFormat="1" applyFont="1" applyFill="1" applyBorder="1" applyAlignment="1">
      <alignment horizontal="center"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6" fillId="6" borderId="1" xfId="0" applyFont="1" applyFill="1" applyBorder="1" applyAlignment="1">
      <alignment horizontal="center" vertical="center" wrapText="1"/>
    </xf>
    <xf numFmtId="14" fontId="6" fillId="0" borderId="1" xfId="0" applyNumberFormat="1" applyFont="1" applyBorder="1" applyAlignment="1">
      <alignment horizontal="center" vertical="center" wrapText="1"/>
    </xf>
    <xf numFmtId="0" fontId="6" fillId="0" borderId="1" xfId="0" applyFont="1" applyBorder="1" applyAlignment="1">
      <alignment horizontal="center" vertical="center" wrapText="1"/>
    </xf>
    <xf numFmtId="14" fontId="4" fillId="0" borderId="1" xfId="0" applyNumberFormat="1" applyFont="1" applyFill="1" applyBorder="1" applyAlignment="1">
      <alignment horizontal="center" vertical="center" wrapText="1"/>
    </xf>
    <xf numFmtId="9" fontId="4" fillId="0" borderId="11" xfId="0" applyNumberFormat="1" applyFont="1" applyFill="1" applyBorder="1" applyAlignment="1">
      <alignment horizontal="center" vertical="center" wrapText="1"/>
    </xf>
    <xf numFmtId="14" fontId="4" fillId="0" borderId="11" xfId="0" applyNumberFormat="1" applyFont="1" applyFill="1" applyBorder="1" applyAlignment="1">
      <alignment horizontal="center" vertical="center" wrapText="1"/>
    </xf>
    <xf numFmtId="0" fontId="6" fillId="0" borderId="11" xfId="0" applyNumberFormat="1" applyFont="1" applyFill="1" applyBorder="1" applyAlignment="1">
      <alignment horizontal="center" vertical="center" wrapText="1"/>
    </xf>
    <xf numFmtId="0" fontId="6" fillId="0" borderId="1" xfId="0" applyNumberFormat="1" applyFont="1" applyFill="1" applyBorder="1" applyAlignment="1">
      <alignment horizontal="center" vertical="center"/>
    </xf>
    <xf numFmtId="0" fontId="6" fillId="0" borderId="11" xfId="0" applyNumberFormat="1" applyFont="1" applyFill="1" applyBorder="1" applyAlignment="1">
      <alignment horizontal="center" vertical="center"/>
    </xf>
    <xf numFmtId="0" fontId="7" fillId="2" borderId="1" xfId="0" applyFont="1" applyFill="1" applyBorder="1" applyAlignment="1">
      <alignment horizontal="left" vertical="center" wrapText="1"/>
    </xf>
    <xf numFmtId="38" fontId="7" fillId="3" borderId="3" xfId="0" applyNumberFormat="1" applyFont="1" applyFill="1" applyBorder="1" applyAlignment="1">
      <alignment horizontal="center" vertical="center" wrapText="1"/>
    </xf>
    <xf numFmtId="38" fontId="7" fillId="3" borderId="6" xfId="0" applyNumberFormat="1" applyFont="1" applyFill="1" applyBorder="1" applyAlignment="1">
      <alignment horizontal="center" vertical="center" wrapText="1"/>
    </xf>
    <xf numFmtId="38" fontId="4" fillId="0" borderId="1" xfId="0" applyNumberFormat="1" applyFont="1" applyFill="1" applyBorder="1" applyAlignment="1">
      <alignment horizontal="left" vertical="center" wrapText="1"/>
    </xf>
    <xf numFmtId="38" fontId="4" fillId="0" borderId="11" xfId="0" applyNumberFormat="1" applyFont="1" applyFill="1" applyBorder="1" applyAlignment="1">
      <alignment horizontal="left"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7" fillId="2" borderId="1" xfId="0" applyFont="1" applyFill="1" applyBorder="1" applyAlignment="1">
      <alignment horizontal="center" vertical="center" wrapText="1"/>
    </xf>
    <xf numFmtId="0" fontId="4" fillId="0" borderId="1" xfId="0" applyFont="1" applyBorder="1" applyAlignment="1">
      <alignment horizontal="center" vertical="center" wrapText="1"/>
    </xf>
    <xf numFmtId="166" fontId="4" fillId="0" borderId="1" xfId="0" applyNumberFormat="1" applyFont="1" applyBorder="1" applyAlignment="1">
      <alignment horizontal="center" vertical="center" wrapText="1"/>
    </xf>
    <xf numFmtId="0" fontId="6" fillId="4" borderId="2" xfId="0" applyFont="1" applyFill="1" applyBorder="1" applyAlignment="1">
      <alignment horizontal="center" vertical="center" wrapText="1"/>
    </xf>
    <xf numFmtId="0" fontId="6" fillId="4" borderId="3" xfId="0" applyFont="1" applyFill="1" applyBorder="1" applyAlignment="1">
      <alignment horizontal="center" vertical="center" wrapText="1"/>
    </xf>
    <xf numFmtId="0" fontId="6" fillId="4" borderId="4" xfId="0" applyFont="1" applyFill="1" applyBorder="1" applyAlignment="1">
      <alignment horizontal="center" vertical="center" wrapText="1"/>
    </xf>
    <xf numFmtId="0" fontId="6" fillId="4" borderId="5" xfId="0" applyFont="1" applyFill="1" applyBorder="1" applyAlignment="1">
      <alignment horizontal="center" vertical="center" wrapText="1"/>
    </xf>
    <xf numFmtId="0" fontId="6" fillId="4" borderId="6" xfId="0" applyFont="1" applyFill="1" applyBorder="1" applyAlignment="1">
      <alignment horizontal="center" vertical="center" wrapText="1"/>
    </xf>
    <xf numFmtId="0" fontId="6" fillId="4" borderId="7" xfId="0" applyFont="1" applyFill="1" applyBorder="1" applyAlignment="1">
      <alignment horizontal="center" vertical="center" wrapText="1"/>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0" fontId="7" fillId="3" borderId="1" xfId="0" applyFont="1" applyFill="1" applyBorder="1" applyAlignment="1">
      <alignment horizontal="center" vertical="center" wrapText="1"/>
    </xf>
    <xf numFmtId="38" fontId="7" fillId="3" borderId="8" xfId="0" applyNumberFormat="1" applyFont="1" applyFill="1" applyBorder="1" applyAlignment="1">
      <alignment horizontal="center" vertical="center" wrapText="1"/>
    </xf>
    <xf numFmtId="38" fontId="7" fillId="3" borderId="9" xfId="0" applyNumberFormat="1" applyFont="1" applyFill="1" applyBorder="1" applyAlignment="1">
      <alignment horizontal="center" vertical="center" wrapText="1"/>
    </xf>
    <xf numFmtId="38" fontId="7" fillId="3" borderId="10"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xf>
    <xf numFmtId="38" fontId="7" fillId="3" borderId="6" xfId="0" applyNumberFormat="1" applyFont="1" applyFill="1" applyBorder="1" applyAlignment="1">
      <alignment horizontal="center" vertical="center"/>
    </xf>
    <xf numFmtId="38" fontId="7" fillId="3" borderId="7" xfId="0" applyNumberFormat="1" applyFont="1" applyFill="1" applyBorder="1" applyAlignment="1">
      <alignment horizontal="center" vertical="center"/>
    </xf>
    <xf numFmtId="38" fontId="7" fillId="3" borderId="8" xfId="0" applyNumberFormat="1" applyFont="1" applyFill="1" applyBorder="1" applyAlignment="1">
      <alignment horizontal="center" vertical="center"/>
    </xf>
    <xf numFmtId="38" fontId="7" fillId="3" borderId="9" xfId="0" applyNumberFormat="1" applyFont="1" applyFill="1" applyBorder="1" applyAlignment="1">
      <alignment horizontal="center" vertical="center"/>
    </xf>
    <xf numFmtId="38" fontId="7" fillId="3" borderId="10" xfId="0" applyNumberFormat="1" applyFont="1" applyFill="1" applyBorder="1" applyAlignment="1">
      <alignment horizontal="center" vertical="center"/>
    </xf>
    <xf numFmtId="38" fontId="7" fillId="3" borderId="1" xfId="0" applyNumberFormat="1" applyFont="1" applyFill="1" applyBorder="1" applyAlignment="1">
      <alignment horizontal="center" vertical="center" wrapText="1"/>
    </xf>
    <xf numFmtId="0" fontId="7" fillId="0" borderId="3" xfId="0" applyFont="1" applyBorder="1" applyAlignment="1">
      <alignment horizontal="center" vertical="center" wrapText="1"/>
    </xf>
    <xf numFmtId="0" fontId="4" fillId="0" borderId="11" xfId="0" applyNumberFormat="1" applyFont="1" applyFill="1" applyBorder="1" applyAlignment="1">
      <alignment horizontal="center" vertical="center" wrapText="1"/>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33" fillId="0" borderId="5" xfId="0" applyFont="1" applyBorder="1" applyAlignment="1">
      <alignment horizontal="center" vertical="center" wrapText="1"/>
    </xf>
    <xf numFmtId="0" fontId="33" fillId="0" borderId="6" xfId="0" applyFont="1" applyBorder="1" applyAlignment="1">
      <alignment horizontal="center" vertical="center" wrapText="1"/>
    </xf>
    <xf numFmtId="0" fontId="33" fillId="0" borderId="7"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10" xfId="0" applyFont="1" applyBorder="1" applyAlignment="1">
      <alignment horizontal="center" vertical="center" wrapText="1"/>
    </xf>
    <xf numFmtId="0" fontId="6" fillId="4" borderId="13" xfId="0" applyFont="1" applyFill="1" applyBorder="1" applyAlignment="1">
      <alignment horizontal="center" vertical="center" wrapText="1"/>
    </xf>
    <xf numFmtId="0" fontId="6" fillId="4" borderId="0" xfId="0" applyFont="1" applyFill="1" applyAlignment="1">
      <alignment horizontal="center" vertical="center" wrapText="1"/>
    </xf>
    <xf numFmtId="0" fontId="6" fillId="4" borderId="14" xfId="0" applyFont="1" applyFill="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6" fillId="4" borderId="1" xfId="0" applyFont="1" applyFill="1" applyBorder="1" applyAlignment="1">
      <alignment horizontal="center" vertical="center" wrapText="1"/>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5" fillId="0" borderId="7" xfId="0" applyFont="1" applyBorder="1" applyAlignment="1">
      <alignment horizontal="center" vertical="center" wrapText="1"/>
    </xf>
    <xf numFmtId="0" fontId="5" fillId="0" borderId="13" xfId="0" applyFont="1" applyBorder="1" applyAlignment="1">
      <alignment horizontal="center" vertical="center" wrapText="1"/>
    </xf>
    <xf numFmtId="0" fontId="5" fillId="0" borderId="0" xfId="0" applyFont="1" applyAlignment="1">
      <alignment horizontal="center" vertical="center" wrapText="1"/>
    </xf>
    <xf numFmtId="0" fontId="5" fillId="0" borderId="14" xfId="0" applyFont="1" applyBorder="1" applyAlignment="1">
      <alignment horizontal="center" vertical="center" wrapText="1"/>
    </xf>
    <xf numFmtId="0" fontId="5" fillId="0" borderId="8" xfId="0" applyFont="1" applyBorder="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0" fontId="33" fillId="0" borderId="13" xfId="0" applyFont="1" applyBorder="1" applyAlignment="1">
      <alignment horizontal="center" vertical="center" wrapText="1"/>
    </xf>
    <xf numFmtId="0" fontId="33" fillId="0" borderId="0" xfId="0" applyFont="1" applyAlignment="1">
      <alignment horizontal="center" vertical="center" wrapText="1"/>
    </xf>
    <xf numFmtId="0" fontId="33" fillId="0" borderId="14" xfId="0" applyFont="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7" fillId="3" borderId="2" xfId="0" applyFont="1" applyFill="1" applyBorder="1" applyAlignment="1">
      <alignment horizontal="center" vertical="center" wrapText="1"/>
    </xf>
    <xf numFmtId="0" fontId="7" fillId="3" borderId="3" xfId="0" applyFont="1" applyFill="1" applyBorder="1" applyAlignment="1">
      <alignment horizontal="center" vertical="center" wrapText="1"/>
    </xf>
    <xf numFmtId="0" fontId="7" fillId="3" borderId="4" xfId="0" applyFont="1" applyFill="1" applyBorder="1" applyAlignment="1">
      <alignment horizontal="center" vertical="center" wrapText="1"/>
    </xf>
    <xf numFmtId="0" fontId="3" fillId="0" borderId="0" xfId="0" applyFont="1" applyAlignment="1">
      <alignment horizontal="center" wrapText="1"/>
    </xf>
    <xf numFmtId="9" fontId="6" fillId="0" borderId="2" xfId="1" applyNumberFormat="1" applyFont="1" applyBorder="1" applyAlignment="1">
      <alignment horizontal="center" vertical="center" wrapText="1"/>
    </xf>
    <xf numFmtId="9" fontId="6" fillId="0" borderId="3" xfId="1" applyNumberFormat="1" applyFont="1" applyBorder="1" applyAlignment="1">
      <alignment horizontal="center" vertical="center" wrapText="1"/>
    </xf>
    <xf numFmtId="9" fontId="6" fillId="0" borderId="4" xfId="1" applyNumberFormat="1" applyFont="1" applyBorder="1" applyAlignment="1">
      <alignment horizontal="center" vertical="center" wrapText="1"/>
    </xf>
    <xf numFmtId="0" fontId="7" fillId="0" borderId="5" xfId="2" applyFont="1" applyBorder="1" applyAlignment="1">
      <alignment horizontal="center" vertical="center" wrapText="1"/>
    </xf>
    <xf numFmtId="0" fontId="7" fillId="0" borderId="6"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9" xfId="2" applyFont="1" applyBorder="1" applyAlignment="1">
      <alignment horizontal="center" vertical="center" wrapText="1"/>
    </xf>
    <xf numFmtId="0" fontId="7" fillId="0" borderId="10" xfId="2" applyFont="1" applyBorder="1" applyAlignment="1">
      <alignment horizontal="center" vertical="center" wrapText="1"/>
    </xf>
    <xf numFmtId="0" fontId="6" fillId="0" borderId="3" xfId="0" applyFont="1" applyBorder="1" applyAlignment="1">
      <alignment horizontal="center" vertical="center" wrapText="1"/>
    </xf>
    <xf numFmtId="0" fontId="2" fillId="12" borderId="2" xfId="0" applyFont="1" applyFill="1" applyBorder="1" applyAlignment="1">
      <alignment horizontal="left" vertical="center" wrapText="1"/>
    </xf>
    <xf numFmtId="0" fontId="2" fillId="12" borderId="3" xfId="0" applyFont="1" applyFill="1" applyBorder="1" applyAlignment="1">
      <alignment horizontal="left" vertical="center" wrapText="1"/>
    </xf>
    <xf numFmtId="0" fontId="2" fillId="12" borderId="4" xfId="0" applyFont="1" applyFill="1" applyBorder="1" applyAlignment="1">
      <alignment horizontal="left" vertical="center" wrapText="1"/>
    </xf>
    <xf numFmtId="0" fontId="12" fillId="12" borderId="5"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7" fillId="10" borderId="2" xfId="0" applyFont="1" applyFill="1" applyBorder="1" applyAlignment="1">
      <alignment horizontal="center" vertical="center" wrapText="1"/>
    </xf>
    <xf numFmtId="0" fontId="7" fillId="10" borderId="3" xfId="0" applyFont="1" applyFill="1" applyBorder="1" applyAlignment="1">
      <alignment horizontal="center" vertical="center" wrapText="1"/>
    </xf>
    <xf numFmtId="0" fontId="7" fillId="10" borderId="4"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4" fillId="6" borderId="2" xfId="0" applyFont="1" applyFill="1" applyBorder="1" applyAlignment="1">
      <alignment horizontal="center" vertical="center" wrapText="1"/>
    </xf>
    <xf numFmtId="0" fontId="4" fillId="6" borderId="3" xfId="0" applyFont="1" applyFill="1" applyBorder="1" applyAlignment="1">
      <alignment horizontal="center" vertical="center" wrapText="1"/>
    </xf>
    <xf numFmtId="0" fontId="4" fillId="6" borderId="4" xfId="0" applyFont="1" applyFill="1" applyBorder="1" applyAlignment="1">
      <alignment horizontal="center" vertical="center" wrapText="1"/>
    </xf>
    <xf numFmtId="9" fontId="7" fillId="0" borderId="6" xfId="1" applyFont="1" applyBorder="1" applyAlignment="1">
      <alignment horizontal="center" vertical="center" wrapText="1"/>
    </xf>
    <xf numFmtId="9" fontId="7" fillId="0" borderId="7" xfId="1" applyFont="1" applyBorder="1" applyAlignment="1">
      <alignment horizontal="center" vertical="center" wrapText="1"/>
    </xf>
    <xf numFmtId="9" fontId="7" fillId="0" borderId="9" xfId="1" applyFont="1" applyBorder="1" applyAlignment="1">
      <alignment horizontal="center" vertical="center" wrapText="1"/>
    </xf>
    <xf numFmtId="9" fontId="7" fillId="0" borderId="10" xfId="1" applyFont="1" applyBorder="1" applyAlignment="1">
      <alignment horizontal="center" vertical="center" wrapText="1"/>
    </xf>
    <xf numFmtId="0" fontId="7" fillId="6" borderId="1" xfId="0" applyFont="1" applyFill="1" applyBorder="1" applyAlignment="1">
      <alignment horizontal="center" vertical="center" wrapText="1"/>
    </xf>
    <xf numFmtId="0" fontId="6" fillId="6" borderId="2" xfId="0" applyFont="1" applyFill="1" applyBorder="1" applyAlignment="1">
      <alignment horizontal="left" vertical="center" wrapText="1"/>
    </xf>
    <xf numFmtId="0" fontId="6" fillId="6" borderId="3" xfId="0" applyFont="1" applyFill="1" applyBorder="1" applyAlignment="1">
      <alignment horizontal="left" vertical="center" wrapText="1"/>
    </xf>
    <xf numFmtId="0" fontId="6" fillId="6" borderId="4" xfId="0" applyFont="1" applyFill="1" applyBorder="1" applyAlignment="1">
      <alignment horizontal="left"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40" fontId="7" fillId="5" borderId="2" xfId="0" applyNumberFormat="1" applyFont="1" applyFill="1" applyBorder="1" applyAlignment="1">
      <alignment horizontal="center" vertical="center"/>
    </xf>
    <xf numFmtId="40" fontId="7" fillId="5" borderId="3" xfId="0" applyNumberFormat="1" applyFont="1" applyFill="1" applyBorder="1" applyAlignment="1">
      <alignment horizontal="center" vertical="center"/>
    </xf>
    <xf numFmtId="40" fontId="7" fillId="5" borderId="4" xfId="0" applyNumberFormat="1" applyFont="1" applyFill="1" applyBorder="1" applyAlignment="1">
      <alignment horizontal="center" vertical="center"/>
    </xf>
    <xf numFmtId="0" fontId="8" fillId="0" borderId="1" xfId="0" applyFont="1" applyBorder="1" applyAlignment="1">
      <alignment horizontal="center" vertical="center" wrapText="1"/>
    </xf>
    <xf numFmtId="0" fontId="34" fillId="0" borderId="1" xfId="0" applyFont="1" applyBorder="1" applyAlignment="1">
      <alignment horizontal="center" vertical="center" wrapText="1"/>
    </xf>
    <xf numFmtId="0" fontId="41" fillId="0" borderId="5" xfId="0" applyFont="1" applyBorder="1" applyAlignment="1">
      <alignment horizontal="center" vertical="center" wrapText="1"/>
    </xf>
    <xf numFmtId="0" fontId="41" fillId="0" borderId="7" xfId="0" applyFont="1" applyBorder="1" applyAlignment="1">
      <alignment horizontal="center" vertical="center" wrapText="1"/>
    </xf>
    <xf numFmtId="0" fontId="41" fillId="0" borderId="13" xfId="0" applyFont="1" applyBorder="1" applyAlignment="1">
      <alignment horizontal="center" vertical="center" wrapText="1"/>
    </xf>
    <xf numFmtId="0" fontId="41" fillId="0" borderId="14" xfId="0" applyFont="1" applyBorder="1" applyAlignment="1">
      <alignment horizontal="center" vertical="center" wrapText="1"/>
    </xf>
    <xf numFmtId="0" fontId="25" fillId="0" borderId="0" xfId="0" applyFont="1" applyAlignment="1">
      <alignment horizontal="left" vertical="top" wrapText="1"/>
    </xf>
    <xf numFmtId="0" fontId="13" fillId="6" borderId="2" xfId="0" applyFont="1" applyFill="1" applyBorder="1" applyAlignment="1">
      <alignment horizontal="center" vertical="center" wrapText="1"/>
    </xf>
    <xf numFmtId="0" fontId="13" fillId="6" borderId="3" xfId="0" applyFont="1" applyFill="1" applyBorder="1" applyAlignment="1">
      <alignment horizontal="center" vertical="center" wrapText="1"/>
    </xf>
    <xf numFmtId="0" fontId="13" fillId="6" borderId="4" xfId="0" applyFont="1" applyFill="1" applyBorder="1" applyAlignment="1">
      <alignment horizontal="center" vertical="center" wrapText="1"/>
    </xf>
    <xf numFmtId="0" fontId="4" fillId="6" borderId="13" xfId="0" applyFont="1" applyFill="1" applyBorder="1" applyAlignment="1">
      <alignment horizontal="center" vertical="center" wrapText="1"/>
    </xf>
    <xf numFmtId="0" fontId="4" fillId="6" borderId="0" xfId="0" applyFont="1" applyFill="1" applyAlignment="1">
      <alignment horizontal="center" vertical="center" wrapText="1"/>
    </xf>
    <xf numFmtId="0" fontId="4" fillId="6" borderId="3" xfId="0" applyFont="1" applyFill="1" applyBorder="1" applyAlignment="1">
      <alignment horizontal="center" vertical="center"/>
    </xf>
    <xf numFmtId="0" fontId="4" fillId="6" borderId="4" xfId="0" applyFont="1" applyFill="1" applyBorder="1" applyAlignment="1">
      <alignment horizontal="center" vertical="center"/>
    </xf>
    <xf numFmtId="0" fontId="6" fillId="6" borderId="3" xfId="0" applyFont="1" applyFill="1" applyBorder="1" applyAlignment="1">
      <alignment horizontal="center" vertical="center" wrapText="1"/>
    </xf>
    <xf numFmtId="0" fontId="4" fillId="6" borderId="5" xfId="0" applyFont="1" applyFill="1" applyBorder="1" applyAlignment="1">
      <alignment horizontal="center" vertical="center" wrapText="1"/>
    </xf>
    <xf numFmtId="0" fontId="4" fillId="6" borderId="6" xfId="0" applyFont="1" applyFill="1" applyBorder="1" applyAlignment="1">
      <alignment horizontal="center" vertical="center" wrapText="1"/>
    </xf>
    <xf numFmtId="0" fontId="4" fillId="6" borderId="7" xfId="0" applyFont="1" applyFill="1" applyBorder="1" applyAlignment="1">
      <alignment horizontal="center" vertical="center" wrapText="1"/>
    </xf>
    <xf numFmtId="0" fontId="4" fillId="6" borderId="8" xfId="0" applyFont="1" applyFill="1" applyBorder="1" applyAlignment="1">
      <alignment horizontal="center" vertical="center" wrapText="1"/>
    </xf>
    <xf numFmtId="0" fontId="4" fillId="6" borderId="9" xfId="0" applyFont="1" applyFill="1" applyBorder="1" applyAlignment="1">
      <alignment horizontal="center" vertical="center" wrapText="1"/>
    </xf>
    <xf numFmtId="0" fontId="4" fillId="6" borderId="10" xfId="0" applyFont="1" applyFill="1" applyBorder="1" applyAlignment="1">
      <alignment horizontal="center" vertical="center" wrapText="1"/>
    </xf>
    <xf numFmtId="0" fontId="4" fillId="6" borderId="30" xfId="0" applyFont="1" applyFill="1" applyBorder="1" applyAlignment="1">
      <alignment horizontal="center" vertical="center" wrapText="1"/>
    </xf>
    <xf numFmtId="0" fontId="4" fillId="6" borderId="23" xfId="0" applyFont="1" applyFill="1" applyBorder="1" applyAlignment="1">
      <alignment horizontal="center" vertical="center" wrapText="1"/>
    </xf>
    <xf numFmtId="0" fontId="4" fillId="6" borderId="53" xfId="0" applyFont="1" applyFill="1" applyBorder="1" applyAlignment="1">
      <alignment horizontal="center" vertical="center" wrapText="1"/>
    </xf>
    <xf numFmtId="0" fontId="4" fillId="6" borderId="52" xfId="0" applyFont="1" applyFill="1" applyBorder="1" applyAlignment="1">
      <alignment horizontal="center" vertical="center" wrapText="1"/>
    </xf>
    <xf numFmtId="0" fontId="4" fillId="6" borderId="49" xfId="0" applyFont="1" applyFill="1" applyBorder="1" applyAlignment="1">
      <alignment horizontal="center" vertical="center"/>
    </xf>
    <xf numFmtId="0" fontId="4" fillId="6" borderId="58" xfId="0" applyFont="1" applyFill="1" applyBorder="1" applyAlignment="1">
      <alignment horizontal="center" vertical="center"/>
    </xf>
    <xf numFmtId="0" fontId="7" fillId="3" borderId="2" xfId="0" applyFont="1" applyFill="1" applyBorder="1" applyAlignment="1">
      <alignment horizontal="left" vertical="center" wrapText="1"/>
    </xf>
    <xf numFmtId="0" fontId="7" fillId="3" borderId="3" xfId="0" applyFont="1" applyFill="1" applyBorder="1" applyAlignment="1">
      <alignment horizontal="left" vertical="center" wrapText="1"/>
    </xf>
    <xf numFmtId="0" fontId="7" fillId="3" borderId="4" xfId="0" applyFont="1" applyFill="1" applyBorder="1" applyAlignment="1">
      <alignment horizontal="left" vertical="center" wrapText="1"/>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0" borderId="7" xfId="0" applyFont="1" applyBorder="1" applyAlignment="1">
      <alignment horizontal="left" vertical="center" wrapText="1"/>
    </xf>
    <xf numFmtId="0" fontId="4" fillId="6" borderId="1" xfId="0" applyFont="1" applyFill="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7" fillId="7" borderId="2" xfId="0" applyFont="1" applyFill="1" applyBorder="1" applyAlignment="1">
      <alignment horizontal="left" vertical="center" wrapText="1"/>
    </xf>
    <xf numFmtId="0" fontId="7" fillId="7" borderId="3" xfId="0" applyFont="1" applyFill="1" applyBorder="1" applyAlignment="1">
      <alignment horizontal="left" vertical="center" wrapText="1"/>
    </xf>
    <xf numFmtId="0" fontId="7" fillId="7" borderId="4" xfId="0" applyFont="1" applyFill="1" applyBorder="1" applyAlignment="1">
      <alignment horizontal="left" vertical="center" wrapText="1"/>
    </xf>
    <xf numFmtId="0" fontId="7" fillId="7" borderId="3" xfId="0" applyFont="1" applyFill="1" applyBorder="1" applyAlignment="1">
      <alignment horizontal="center" vertical="center" wrapText="1"/>
    </xf>
    <xf numFmtId="0" fontId="7" fillId="7" borderId="4" xfId="0" applyFont="1" applyFill="1" applyBorder="1" applyAlignment="1">
      <alignment horizontal="center" vertical="center" wrapText="1"/>
    </xf>
    <xf numFmtId="0" fontId="7" fillId="7" borderId="2" xfId="0" applyFont="1" applyFill="1" applyBorder="1" applyAlignment="1">
      <alignment horizontal="center" vertical="center" wrapText="1"/>
    </xf>
    <xf numFmtId="49" fontId="6" fillId="0" borderId="2" xfId="0" applyNumberFormat="1" applyFont="1" applyBorder="1" applyAlignment="1">
      <alignment vertical="center" wrapText="1"/>
    </xf>
    <xf numFmtId="49" fontId="8" fillId="0" borderId="3" xfId="0" applyNumberFormat="1" applyFont="1" applyBorder="1" applyAlignment="1">
      <alignment vertical="center" wrapText="1"/>
    </xf>
    <xf numFmtId="49" fontId="8" fillId="0" borderId="4" xfId="0" applyNumberFormat="1" applyFont="1" applyBorder="1" applyAlignment="1">
      <alignment vertical="center" wrapText="1"/>
    </xf>
    <xf numFmtId="0" fontId="7" fillId="13" borderId="2" xfId="0" applyFont="1" applyFill="1" applyBorder="1" applyAlignment="1">
      <alignment horizontal="center" vertical="center" wrapText="1"/>
    </xf>
    <xf numFmtId="0" fontId="7" fillId="13" borderId="3" xfId="0" applyFont="1" applyFill="1" applyBorder="1" applyAlignment="1">
      <alignment horizontal="center" vertical="center" wrapText="1"/>
    </xf>
    <xf numFmtId="0" fontId="7" fillId="13" borderId="4" xfId="0" applyFont="1" applyFill="1" applyBorder="1" applyAlignment="1">
      <alignment horizontal="center" vertical="center" wrapText="1"/>
    </xf>
    <xf numFmtId="49" fontId="6" fillId="0" borderId="2" xfId="0" applyNumberFormat="1" applyFont="1" applyFill="1" applyBorder="1" applyAlignment="1">
      <alignment horizontal="center" vertical="center" wrapText="1"/>
    </xf>
    <xf numFmtId="49" fontId="6" fillId="0" borderId="3" xfId="0" applyNumberFormat="1" applyFont="1" applyFill="1" applyBorder="1" applyAlignment="1">
      <alignment horizontal="center" vertical="center" wrapText="1"/>
    </xf>
    <xf numFmtId="49" fontId="6" fillId="0" borderId="4" xfId="0" applyNumberFormat="1" applyFont="1" applyFill="1" applyBorder="1" applyAlignment="1">
      <alignment horizontal="center" vertical="center" wrapText="1"/>
    </xf>
    <xf numFmtId="49" fontId="8" fillId="0" borderId="1" xfId="0" applyNumberFormat="1" applyFont="1" applyBorder="1" applyAlignment="1">
      <alignment horizontal="left" vertical="center" wrapText="1"/>
    </xf>
    <xf numFmtId="49" fontId="13" fillId="0" borderId="1" xfId="0" applyNumberFormat="1" applyFont="1" applyBorder="1" applyAlignment="1">
      <alignment horizontal="left" vertical="center" wrapText="1"/>
    </xf>
    <xf numFmtId="0" fontId="5" fillId="0" borderId="1" xfId="0" applyFont="1" applyFill="1" applyBorder="1" applyAlignment="1">
      <alignment horizontal="left" vertical="center" wrapText="1"/>
    </xf>
    <xf numFmtId="0" fontId="7" fillId="3" borderId="5" xfId="0" applyFont="1" applyFill="1" applyBorder="1" applyAlignment="1">
      <alignment horizontal="center" vertical="center" wrapText="1"/>
    </xf>
    <xf numFmtId="0" fontId="7" fillId="3" borderId="7" xfId="0" applyFont="1" applyFill="1" applyBorder="1" applyAlignment="1">
      <alignment horizontal="center" vertical="center" wrapText="1"/>
    </xf>
    <xf numFmtId="49" fontId="6" fillId="0" borderId="1" xfId="0" applyNumberFormat="1" applyFont="1" applyBorder="1" applyAlignment="1">
      <alignment horizontal="left" vertical="center" wrapText="1"/>
    </xf>
    <xf numFmtId="0" fontId="7" fillId="19" borderId="2" xfId="0" applyFont="1" applyFill="1" applyBorder="1" applyAlignment="1">
      <alignment horizontal="left" vertical="center" wrapText="1"/>
    </xf>
    <xf numFmtId="0" fontId="7" fillId="19" borderId="3" xfId="0" applyFont="1" applyFill="1" applyBorder="1" applyAlignment="1">
      <alignment horizontal="left" vertical="center" wrapText="1"/>
    </xf>
    <xf numFmtId="0" fontId="7" fillId="19" borderId="4" xfId="0" applyFont="1" applyFill="1" applyBorder="1" applyAlignment="1">
      <alignment horizontal="left" vertical="center" wrapText="1"/>
    </xf>
    <xf numFmtId="49" fontId="6" fillId="0" borderId="2" xfId="0" applyNumberFormat="1" applyFont="1" applyBorder="1" applyAlignment="1">
      <alignment horizontal="left" vertical="center" wrapText="1"/>
    </xf>
    <xf numFmtId="49" fontId="6" fillId="0" borderId="3" xfId="0" applyNumberFormat="1" applyFont="1" applyBorder="1" applyAlignment="1">
      <alignment horizontal="left" vertical="center" wrapText="1"/>
    </xf>
    <xf numFmtId="49" fontId="6" fillId="0" borderId="4" xfId="0" applyNumberFormat="1" applyFont="1" applyBorder="1" applyAlignment="1">
      <alignment horizontal="left" vertical="center" wrapText="1"/>
    </xf>
    <xf numFmtId="0" fontId="7" fillId="3" borderId="6" xfId="0" applyFont="1" applyFill="1" applyBorder="1" applyAlignment="1">
      <alignment horizontal="center" vertical="center" wrapText="1"/>
    </xf>
    <xf numFmtId="0" fontId="41" fillId="0" borderId="8" xfId="0" applyFont="1" applyBorder="1" applyAlignment="1">
      <alignment horizontal="center" vertical="center" wrapText="1"/>
    </xf>
    <xf numFmtId="0" fontId="41" fillId="0" borderId="10" xfId="0" applyFont="1" applyBorder="1" applyAlignment="1">
      <alignment horizontal="center" vertical="center" wrapText="1"/>
    </xf>
    <xf numFmtId="9" fontId="6" fillId="0" borderId="1" xfId="1" applyNumberFormat="1" applyFont="1" applyBorder="1" applyAlignment="1">
      <alignment horizontal="center" vertical="center" wrapText="1"/>
    </xf>
    <xf numFmtId="9" fontId="7" fillId="0" borderId="1" xfId="1"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xf>
    <xf numFmtId="0" fontId="7" fillId="6" borderId="4" xfId="0" applyFont="1" applyFill="1" applyBorder="1" applyAlignment="1">
      <alignment horizontal="center" vertical="center"/>
    </xf>
    <xf numFmtId="0" fontId="6" fillId="0" borderId="1" xfId="0" applyFont="1" applyFill="1" applyBorder="1" applyAlignment="1">
      <alignment horizontal="left" vertical="center" wrapText="1"/>
    </xf>
    <xf numFmtId="0" fontId="6" fillId="0" borderId="0"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0" fontId="5" fillId="10" borderId="2" xfId="0" applyFont="1" applyFill="1" applyBorder="1" applyAlignment="1">
      <alignment horizontal="left" vertical="center" wrapText="1"/>
    </xf>
    <xf numFmtId="0" fontId="5" fillId="10" borderId="3" xfId="0" applyFont="1" applyFill="1" applyBorder="1" applyAlignment="1">
      <alignment horizontal="left" vertical="center" wrapText="1"/>
    </xf>
    <xf numFmtId="0" fontId="5" fillId="10" borderId="4" xfId="0" applyFont="1" applyFill="1" applyBorder="1" applyAlignment="1">
      <alignment horizontal="left" vertical="center" wrapText="1"/>
    </xf>
    <xf numFmtId="0" fontId="6" fillId="6" borderId="1" xfId="0" applyFont="1" applyFill="1" applyBorder="1" applyAlignment="1">
      <alignment horizontal="left" vertical="center" wrapText="1"/>
    </xf>
    <xf numFmtId="2" fontId="7" fillId="4" borderId="1" xfId="0" applyNumberFormat="1" applyFont="1" applyFill="1" applyBorder="1" applyAlignment="1">
      <alignment horizontal="center" vertical="center" wrapText="1"/>
    </xf>
    <xf numFmtId="168" fontId="6" fillId="6" borderId="1" xfId="3" applyNumberFormat="1" applyFont="1" applyFill="1" applyBorder="1" applyAlignment="1">
      <alignment horizontal="center" vertical="center"/>
    </xf>
    <xf numFmtId="0" fontId="12" fillId="0" borderId="2" xfId="0" applyFont="1" applyBorder="1" applyAlignment="1">
      <alignment horizontal="center" vertical="center" textRotation="90" wrapText="1"/>
    </xf>
    <xf numFmtId="0" fontId="12" fillId="0" borderId="3" xfId="0" applyFont="1" applyBorder="1" applyAlignment="1">
      <alignment horizontal="center" vertical="center" textRotation="90" wrapText="1"/>
    </xf>
    <xf numFmtId="0" fontId="12" fillId="0" borderId="4" xfId="0" applyFont="1" applyBorder="1" applyAlignment="1">
      <alignment horizontal="center" vertical="center" textRotation="90" wrapText="1"/>
    </xf>
    <xf numFmtId="0" fontId="12" fillId="12" borderId="11" xfId="0" applyFont="1" applyFill="1" applyBorder="1" applyAlignment="1">
      <alignment horizontal="center" vertical="center" textRotation="90" wrapText="1"/>
    </xf>
    <xf numFmtId="0" fontId="12" fillId="12" borderId="46" xfId="0" applyFont="1" applyFill="1" applyBorder="1" applyAlignment="1">
      <alignment horizontal="center" vertical="center" textRotation="90" wrapText="1"/>
    </xf>
    <xf numFmtId="0" fontId="7" fillId="0" borderId="1" xfId="0" applyFont="1" applyBorder="1" applyAlignment="1">
      <alignment horizontal="center" vertical="center"/>
    </xf>
    <xf numFmtId="9" fontId="7" fillId="0" borderId="1" xfId="0" applyNumberFormat="1" applyFont="1" applyBorder="1" applyAlignment="1">
      <alignment horizontal="center" vertical="center" wrapText="1"/>
    </xf>
    <xf numFmtId="0" fontId="5" fillId="0" borderId="2" xfId="0" applyFont="1" applyBorder="1" applyAlignment="1">
      <alignment horizontal="center" wrapText="1"/>
    </xf>
    <xf numFmtId="0" fontId="5" fillId="0" borderId="3" xfId="0" applyFont="1" applyBorder="1" applyAlignment="1">
      <alignment horizontal="center" wrapText="1"/>
    </xf>
    <xf numFmtId="0" fontId="5" fillId="0" borderId="4" xfId="0" applyFont="1" applyBorder="1" applyAlignment="1">
      <alignment horizontal="center" wrapText="1"/>
    </xf>
    <xf numFmtId="2" fontId="6" fillId="0" borderId="2" xfId="1" applyNumberFormat="1" applyFont="1" applyBorder="1" applyAlignment="1">
      <alignment horizontal="center" vertical="center" wrapText="1"/>
    </xf>
    <xf numFmtId="2" fontId="6" fillId="0" borderId="4" xfId="1" applyNumberFormat="1" applyFont="1" applyBorder="1" applyAlignment="1">
      <alignment horizontal="center" vertical="center" wrapText="1"/>
    </xf>
    <xf numFmtId="9" fontId="5" fillId="0" borderId="1" xfId="1" applyFont="1" applyBorder="1" applyAlignment="1">
      <alignment horizontal="center" vertical="center" wrapText="1"/>
    </xf>
    <xf numFmtId="0" fontId="7" fillId="11" borderId="2" xfId="0" applyFont="1" applyFill="1" applyBorder="1" applyAlignment="1">
      <alignment vertical="center" wrapText="1"/>
    </xf>
    <xf numFmtId="0" fontId="7" fillId="11" borderId="3" xfId="0" applyFont="1" applyFill="1" applyBorder="1" applyAlignment="1">
      <alignment vertical="center" wrapText="1"/>
    </xf>
    <xf numFmtId="0" fontId="7" fillId="11" borderId="4" xfId="0" applyFont="1" applyFill="1" applyBorder="1" applyAlignment="1">
      <alignment vertical="center" wrapText="1"/>
    </xf>
    <xf numFmtId="0" fontId="5" fillId="12" borderId="3" xfId="0" applyFont="1" applyFill="1" applyBorder="1" applyAlignment="1">
      <alignment horizontal="left" vertical="center" wrapText="1"/>
    </xf>
    <xf numFmtId="0" fontId="5" fillId="12" borderId="4" xfId="0" applyFont="1" applyFill="1" applyBorder="1" applyAlignment="1">
      <alignment horizontal="left" vertical="center" wrapText="1"/>
    </xf>
    <xf numFmtId="0" fontId="7" fillId="9" borderId="2" xfId="0" applyFont="1" applyFill="1" applyBorder="1" applyAlignment="1">
      <alignment horizontal="center" vertical="center" wrapText="1"/>
    </xf>
    <xf numFmtId="0" fontId="7" fillId="9" borderId="3" xfId="0" applyFont="1" applyFill="1" applyBorder="1" applyAlignment="1">
      <alignment horizontal="center" vertical="center" wrapText="1"/>
    </xf>
    <xf numFmtId="0" fontId="7" fillId="9" borderId="4" xfId="0" applyFont="1" applyFill="1" applyBorder="1" applyAlignment="1">
      <alignment horizontal="center" vertical="center" wrapText="1"/>
    </xf>
    <xf numFmtId="0" fontId="7" fillId="0" borderId="1" xfId="0" applyFont="1" applyBorder="1" applyAlignment="1">
      <alignment horizontal="left" vertical="center" wrapText="1"/>
    </xf>
    <xf numFmtId="0" fontId="7" fillId="0" borderId="3" xfId="0" applyFont="1" applyBorder="1" applyAlignment="1">
      <alignment horizontal="center" vertical="center"/>
    </xf>
    <xf numFmtId="167" fontId="6" fillId="0" borderId="2" xfId="1" applyNumberFormat="1" applyFont="1" applyBorder="1" applyAlignment="1">
      <alignment horizontal="center" vertical="center" wrapText="1"/>
    </xf>
    <xf numFmtId="167" fontId="6" fillId="0" borderId="4" xfId="1" applyNumberFormat="1" applyFont="1" applyBorder="1" applyAlignment="1">
      <alignment horizontal="center" vertical="center" wrapText="1"/>
    </xf>
    <xf numFmtId="0" fontId="13" fillId="0" borderId="2" xfId="0" applyFont="1" applyBorder="1" applyAlignment="1">
      <alignment horizontal="center" vertical="center" wrapText="1"/>
    </xf>
    <xf numFmtId="0" fontId="13" fillId="0" borderId="3" xfId="0" applyFont="1" applyBorder="1" applyAlignment="1">
      <alignment horizontal="center" vertical="center" wrapText="1"/>
    </xf>
    <xf numFmtId="0" fontId="13" fillId="0" borderId="4" xfId="0" applyFont="1" applyBorder="1" applyAlignment="1">
      <alignment horizontal="center" vertical="center" wrapText="1"/>
    </xf>
    <xf numFmtId="0" fontId="7" fillId="4" borderId="1" xfId="0" applyFont="1" applyFill="1" applyBorder="1" applyAlignment="1">
      <alignment horizontal="center" vertical="center" wrapText="1"/>
    </xf>
    <xf numFmtId="38" fontId="6" fillId="0" borderId="1" xfId="0" applyNumberFormat="1" applyFont="1" applyFill="1" applyBorder="1" applyAlignment="1">
      <alignment horizontal="left" vertical="center" wrapText="1"/>
    </xf>
    <xf numFmtId="38" fontId="6" fillId="0" borderId="8" xfId="0" applyNumberFormat="1" applyFont="1" applyBorder="1" applyAlignment="1">
      <alignment horizontal="center" vertical="center" wrapText="1"/>
    </xf>
    <xf numFmtId="38" fontId="6" fillId="0" borderId="9" xfId="0" applyNumberFormat="1" applyFont="1" applyBorder="1" applyAlignment="1">
      <alignment horizontal="center" vertical="center" wrapText="1"/>
    </xf>
    <xf numFmtId="38" fontId="6" fillId="0" borderId="10" xfId="0" applyNumberFormat="1" applyFont="1" applyBorder="1" applyAlignment="1">
      <alignment horizontal="center" vertical="center" wrapText="1"/>
    </xf>
    <xf numFmtId="49" fontId="4" fillId="0" borderId="1" xfId="0" applyNumberFormat="1" applyFont="1" applyFill="1" applyBorder="1" applyAlignment="1">
      <alignment horizontal="left" vertical="center" wrapText="1"/>
    </xf>
    <xf numFmtId="38" fontId="6" fillId="6" borderId="1" xfId="0" applyNumberFormat="1" applyFont="1" applyFill="1" applyBorder="1" applyAlignment="1">
      <alignment horizontal="center" vertical="center" wrapText="1"/>
    </xf>
    <xf numFmtId="38" fontId="7" fillId="14" borderId="5" xfId="0" applyNumberFormat="1" applyFont="1" applyFill="1" applyBorder="1" applyAlignment="1">
      <alignment horizontal="center" vertical="center" wrapText="1"/>
    </xf>
    <xf numFmtId="38" fontId="7" fillId="14" borderId="6" xfId="0" applyNumberFormat="1" applyFont="1" applyFill="1" applyBorder="1" applyAlignment="1">
      <alignment horizontal="center" vertical="center" wrapText="1"/>
    </xf>
    <xf numFmtId="38" fontId="7" fillId="14" borderId="7" xfId="0" applyNumberFormat="1" applyFont="1" applyFill="1" applyBorder="1" applyAlignment="1">
      <alignment horizontal="center" vertical="center" wrapText="1"/>
    </xf>
    <xf numFmtId="0" fontId="7" fillId="14" borderId="5" xfId="0" applyFont="1" applyFill="1" applyBorder="1" applyAlignment="1">
      <alignment horizontal="center" vertical="center" wrapText="1"/>
    </xf>
    <xf numFmtId="0" fontId="7" fillId="14" borderId="7" xfId="0" applyFont="1" applyFill="1" applyBorder="1" applyAlignment="1">
      <alignment horizontal="center" vertical="center" wrapText="1"/>
    </xf>
    <xf numFmtId="38" fontId="4" fillId="6" borderId="1" xfId="0" applyNumberFormat="1" applyFont="1" applyFill="1" applyBorder="1" applyAlignment="1">
      <alignment vertical="center" wrapText="1"/>
    </xf>
    <xf numFmtId="38" fontId="6" fillId="6" borderId="2" xfId="0" applyNumberFormat="1" applyFont="1" applyFill="1" applyBorder="1" applyAlignment="1">
      <alignment horizontal="center" vertical="center" wrapText="1"/>
    </xf>
    <xf numFmtId="38" fontId="6" fillId="6" borderId="3" xfId="0" applyNumberFormat="1" applyFont="1" applyFill="1" applyBorder="1" applyAlignment="1">
      <alignment horizontal="center" vertical="center" wrapText="1"/>
    </xf>
    <xf numFmtId="38" fontId="6" fillId="6" borderId="4" xfId="0" applyNumberFormat="1" applyFont="1" applyFill="1" applyBorder="1" applyAlignment="1">
      <alignment horizontal="center" vertical="center" wrapText="1"/>
    </xf>
    <xf numFmtId="10" fontId="6" fillId="22" borderId="2" xfId="1" applyNumberFormat="1" applyFont="1" applyFill="1" applyBorder="1" applyAlignment="1">
      <alignment horizontal="center" vertical="center" wrapText="1"/>
    </xf>
    <xf numFmtId="10" fontId="6" fillId="22" borderId="3" xfId="1" applyNumberFormat="1" applyFont="1" applyFill="1" applyBorder="1" applyAlignment="1">
      <alignment horizontal="center" vertical="center" wrapText="1"/>
    </xf>
    <xf numFmtId="10" fontId="6" fillId="22" borderId="4" xfId="1" applyNumberFormat="1" applyFont="1" applyFill="1" applyBorder="1" applyAlignment="1">
      <alignment horizontal="center" vertical="center" wrapText="1"/>
    </xf>
    <xf numFmtId="38" fontId="10" fillId="0" borderId="2" xfId="0" applyNumberFormat="1" applyFont="1" applyBorder="1" applyAlignment="1">
      <alignment vertical="center" wrapText="1"/>
    </xf>
    <xf numFmtId="38" fontId="10" fillId="0" borderId="3" xfId="0" applyNumberFormat="1" applyFont="1" applyBorder="1" applyAlignment="1">
      <alignment vertical="center" wrapText="1"/>
    </xf>
    <xf numFmtId="38" fontId="10" fillId="0" borderId="4" xfId="0" applyNumberFormat="1" applyFont="1" applyBorder="1" applyAlignment="1">
      <alignment vertical="center" wrapText="1"/>
    </xf>
    <xf numFmtId="1" fontId="5" fillId="0" borderId="2" xfId="1" applyNumberFormat="1" applyFont="1" applyBorder="1" applyAlignment="1">
      <alignment horizontal="center" vertical="center" wrapText="1"/>
    </xf>
    <xf numFmtId="1" fontId="5" fillId="0" borderId="4" xfId="1" applyNumberFormat="1" applyFont="1" applyBorder="1" applyAlignment="1">
      <alignment horizontal="center" vertical="center" wrapText="1"/>
    </xf>
    <xf numFmtId="0" fontId="7" fillId="8" borderId="8" xfId="2" applyFont="1" applyFill="1" applyBorder="1" applyAlignment="1">
      <alignment horizontal="left" vertical="center"/>
    </xf>
    <xf numFmtId="0" fontId="7" fillId="8" borderId="9" xfId="2" applyFont="1" applyFill="1" applyBorder="1" applyAlignment="1">
      <alignment horizontal="left" vertical="center"/>
    </xf>
    <xf numFmtId="0" fontId="7" fillId="8" borderId="10" xfId="2" applyFont="1" applyFill="1" applyBorder="1" applyAlignment="1">
      <alignment horizontal="left" vertical="center"/>
    </xf>
    <xf numFmtId="2" fontId="4" fillId="0" borderId="5" xfId="1" applyNumberFormat="1" applyFont="1" applyBorder="1" applyAlignment="1">
      <alignment horizontal="center" vertical="center" wrapText="1"/>
    </xf>
    <xf numFmtId="2" fontId="4" fillId="0" borderId="7" xfId="1" applyNumberFormat="1" applyFont="1" applyBorder="1" applyAlignment="1">
      <alignment horizontal="center" vertical="center" wrapText="1"/>
    </xf>
    <xf numFmtId="2" fontId="4" fillId="0" borderId="13" xfId="1" applyNumberFormat="1" applyFont="1" applyBorder="1" applyAlignment="1">
      <alignment horizontal="center" vertical="center" wrapText="1"/>
    </xf>
    <xf numFmtId="2" fontId="4" fillId="0" borderId="14" xfId="1" applyNumberFormat="1" applyFont="1" applyBorder="1" applyAlignment="1">
      <alignment horizontal="center" vertical="center" wrapText="1"/>
    </xf>
    <xf numFmtId="2" fontId="4" fillId="0" borderId="8" xfId="1" applyNumberFormat="1" applyFont="1" applyBorder="1" applyAlignment="1">
      <alignment horizontal="center" vertical="center" wrapText="1"/>
    </xf>
    <xf numFmtId="2" fontId="4" fillId="0" borderId="10" xfId="1" applyNumberFormat="1" applyFont="1" applyBorder="1" applyAlignment="1">
      <alignment horizontal="center" vertical="center" wrapText="1"/>
    </xf>
    <xf numFmtId="1" fontId="4" fillId="0" borderId="11" xfId="0" applyNumberFormat="1" applyFont="1" applyBorder="1" applyAlignment="1">
      <alignment horizontal="center" vertical="center"/>
    </xf>
    <xf numFmtId="1" fontId="4" fillId="0" borderId="46" xfId="0" applyNumberFormat="1" applyFont="1" applyBorder="1" applyAlignment="1">
      <alignment horizontal="center" vertical="center"/>
    </xf>
    <xf numFmtId="1" fontId="4" fillId="0" borderId="12" xfId="0" applyNumberFormat="1" applyFont="1" applyBorder="1" applyAlignment="1">
      <alignment horizontal="center" vertical="center"/>
    </xf>
    <xf numFmtId="0" fontId="6" fillId="0" borderId="1" xfId="0" applyFont="1" applyFill="1" applyBorder="1" applyAlignment="1">
      <alignment horizontal="center" vertical="center" wrapText="1"/>
    </xf>
    <xf numFmtId="0" fontId="7" fillId="7" borderId="1" xfId="0" applyFont="1" applyFill="1" applyBorder="1" applyAlignment="1">
      <alignment horizontal="left" vertical="center" wrapText="1"/>
    </xf>
    <xf numFmtId="0" fontId="40" fillId="0" borderId="32" xfId="15" applyFont="1" applyBorder="1" applyAlignment="1">
      <alignment horizontal="left" vertical="center" wrapText="1"/>
    </xf>
    <xf numFmtId="0" fontId="40" fillId="0" borderId="38" xfId="15" applyFont="1" applyBorder="1" applyAlignment="1">
      <alignment horizontal="left" vertical="center" wrapText="1"/>
    </xf>
    <xf numFmtId="0" fontId="40" fillId="0" borderId="44" xfId="15" applyFont="1" applyBorder="1" applyAlignment="1">
      <alignment horizontal="left" vertical="center" wrapText="1"/>
    </xf>
    <xf numFmtId="0" fontId="18" fillId="0" borderId="2" xfId="0" applyFont="1" applyBorder="1" applyAlignment="1">
      <alignment horizontal="center" vertical="center"/>
    </xf>
    <xf numFmtId="0" fontId="18" fillId="0" borderId="25" xfId="0" applyFont="1" applyBorder="1" applyAlignment="1">
      <alignment horizontal="center" vertical="center"/>
    </xf>
    <xf numFmtId="0" fontId="40" fillId="0" borderId="43" xfId="15" applyFont="1" applyBorder="1" applyAlignment="1">
      <alignment horizontal="left" vertical="center" wrapText="1"/>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36" fillId="0" borderId="33" xfId="15" applyFont="1" applyBorder="1" applyAlignment="1">
      <alignment horizontal="center" vertical="center"/>
    </xf>
    <xf numFmtId="0" fontId="36" fillId="0" borderId="45" xfId="15" applyFont="1" applyBorder="1" applyAlignment="1">
      <alignment horizontal="center" vertical="center"/>
    </xf>
    <xf numFmtId="0" fontId="18" fillId="0" borderId="0" xfId="0" applyFont="1" applyAlignment="1">
      <alignment horizontal="left" vertical="top"/>
    </xf>
    <xf numFmtId="0" fontId="18" fillId="0" borderId="2" xfId="0" applyFont="1" applyBorder="1" applyAlignment="1">
      <alignment horizontal="center" vertical="center" wrapText="1"/>
    </xf>
    <xf numFmtId="0" fontId="18" fillId="0" borderId="25" xfId="0" applyFont="1" applyBorder="1" applyAlignment="1">
      <alignment horizontal="center" vertical="center" wrapText="1"/>
    </xf>
    <xf numFmtId="0" fontId="11" fillId="0" borderId="2" xfId="0" applyFont="1" applyBorder="1" applyAlignment="1">
      <alignment horizontal="center" vertical="center"/>
    </xf>
    <xf numFmtId="0" fontId="11" fillId="0" borderId="25" xfId="0" applyFont="1" applyBorder="1" applyAlignment="1">
      <alignment horizontal="center" vertical="center"/>
    </xf>
    <xf numFmtId="0" fontId="11" fillId="0" borderId="33" xfId="0" applyFont="1" applyBorder="1" applyAlignment="1">
      <alignment horizontal="center" vertical="center"/>
    </xf>
    <xf numFmtId="0" fontId="11" fillId="0" borderId="45" xfId="0" applyFont="1" applyBorder="1" applyAlignment="1">
      <alignment horizontal="center" vertical="center"/>
    </xf>
    <xf numFmtId="0" fontId="11" fillId="0" borderId="52" xfId="0" applyFont="1" applyBorder="1" applyAlignment="1">
      <alignment horizontal="center" vertical="center"/>
    </xf>
    <xf numFmtId="0" fontId="11" fillId="0" borderId="50" xfId="0" applyFont="1" applyBorder="1" applyAlignment="1">
      <alignment horizontal="center" vertical="center"/>
    </xf>
    <xf numFmtId="0" fontId="40" fillId="0" borderId="56" xfId="15" applyFont="1" applyBorder="1" applyAlignment="1">
      <alignment horizontal="left" vertical="center" wrapText="1"/>
    </xf>
    <xf numFmtId="0" fontId="38" fillId="0" borderId="1" xfId="15" applyFont="1" applyBorder="1" applyAlignment="1">
      <alignment horizontal="center" vertical="center"/>
    </xf>
    <xf numFmtId="0" fontId="38" fillId="0" borderId="5" xfId="15" applyFont="1" applyBorder="1" applyAlignment="1">
      <alignment horizontal="center" vertical="center"/>
    </xf>
    <xf numFmtId="0" fontId="38" fillId="0" borderId="47" xfId="15" applyFont="1" applyBorder="1" applyAlignment="1">
      <alignment horizontal="center" vertical="center"/>
    </xf>
    <xf numFmtId="0" fontId="38" fillId="0" borderId="8" xfId="15" applyFont="1" applyBorder="1" applyAlignment="1">
      <alignment horizontal="center" vertical="center"/>
    </xf>
    <xf numFmtId="0" fontId="38" fillId="0" borderId="29" xfId="15" applyFont="1" applyBorder="1" applyAlignment="1">
      <alignment horizontal="center" vertical="center"/>
    </xf>
    <xf numFmtId="0" fontId="39" fillId="0" borderId="23" xfId="15" applyFont="1" applyBorder="1" applyAlignment="1">
      <alignment horizontal="center" vertical="center"/>
    </xf>
    <xf numFmtId="0" fontId="39" fillId="0" borderId="24" xfId="15" applyFont="1" applyBorder="1" applyAlignment="1">
      <alignment horizontal="center" vertical="center"/>
    </xf>
    <xf numFmtId="0" fontId="39" fillId="0" borderId="3" xfId="15" applyFont="1" applyBorder="1" applyAlignment="1">
      <alignment horizontal="center" vertical="center"/>
    </xf>
    <xf numFmtId="0" fontId="39" fillId="0" borderId="25" xfId="15" applyFont="1" applyBorder="1" applyAlignment="1">
      <alignment horizontal="center" vertical="center"/>
    </xf>
    <xf numFmtId="0" fontId="38" fillId="0" borderId="51" xfId="15" applyFont="1" applyBorder="1" applyAlignment="1">
      <alignment horizontal="center" vertical="center"/>
    </xf>
    <xf numFmtId="0" fontId="38" fillId="0" borderId="3" xfId="15" applyFont="1" applyBorder="1" applyAlignment="1">
      <alignment horizontal="center" vertical="center"/>
    </xf>
    <xf numFmtId="0" fontId="38" fillId="0" borderId="6" xfId="15" applyFont="1" applyBorder="1" applyAlignment="1">
      <alignment horizontal="center" vertical="center"/>
    </xf>
    <xf numFmtId="0" fontId="38" fillId="0" borderId="39" xfId="15" applyFont="1" applyBorder="1" applyAlignment="1">
      <alignment horizontal="center" vertical="center"/>
    </xf>
    <xf numFmtId="0" fontId="38" fillId="0" borderId="9" xfId="15" applyFont="1" applyBorder="1" applyAlignment="1">
      <alignment horizontal="center" vertical="center"/>
    </xf>
    <xf numFmtId="0" fontId="38" fillId="0" borderId="40" xfId="15" applyFont="1" applyBorder="1" applyAlignment="1">
      <alignment horizontal="center" vertical="center"/>
    </xf>
    <xf numFmtId="0" fontId="38" fillId="0" borderId="7" xfId="15" applyFont="1" applyBorder="1" applyAlignment="1">
      <alignment horizontal="center" vertical="center"/>
    </xf>
    <xf numFmtId="0" fontId="38" fillId="0" borderId="10" xfId="15" applyFont="1" applyBorder="1" applyAlignment="1">
      <alignment horizontal="center" vertical="center"/>
    </xf>
    <xf numFmtId="173" fontId="38" fillId="0" borderId="11" xfId="15" applyNumberFormat="1" applyFont="1" applyBorder="1" applyAlignment="1">
      <alignment horizontal="center" vertical="center"/>
    </xf>
    <xf numFmtId="173" fontId="38" fillId="0" borderId="12" xfId="15" applyNumberFormat="1" applyFont="1" applyBorder="1" applyAlignment="1">
      <alignment horizontal="center" vertical="center"/>
    </xf>
    <xf numFmtId="0" fontId="38" fillId="0" borderId="11" xfId="15" applyFont="1" applyBorder="1" applyAlignment="1">
      <alignment horizontal="center" vertical="center"/>
    </xf>
    <xf numFmtId="0" fontId="38" fillId="0" borderId="12" xfId="15" applyFont="1" applyBorder="1" applyAlignment="1">
      <alignment horizontal="center" vertical="center"/>
    </xf>
    <xf numFmtId="0" fontId="38" fillId="0" borderId="56" xfId="15" applyFont="1" applyBorder="1" applyAlignment="1">
      <alignment horizontal="center" vertical="center"/>
    </xf>
    <xf numFmtId="0" fontId="36" fillId="0" borderId="17" xfId="15" applyFont="1" applyBorder="1" applyAlignment="1">
      <alignment horizontal="center" vertical="center"/>
    </xf>
    <xf numFmtId="0" fontId="36" fillId="0" borderId="15" xfId="15" applyFont="1" applyBorder="1" applyAlignment="1">
      <alignment horizontal="center" vertical="center"/>
    </xf>
    <xf numFmtId="0" fontId="36" fillId="0" borderId="16" xfId="15" applyFont="1" applyBorder="1" applyAlignment="1">
      <alignment horizontal="center" vertical="center"/>
    </xf>
    <xf numFmtId="0" fontId="36" fillId="0" borderId="39" xfId="15" applyFont="1" applyBorder="1" applyAlignment="1">
      <alignment horizontal="center" vertical="center"/>
    </xf>
    <xf numFmtId="0" fontId="36" fillId="0" borderId="9" xfId="15" applyFont="1" applyBorder="1" applyAlignment="1">
      <alignment horizontal="center" vertical="center"/>
    </xf>
    <xf numFmtId="0" fontId="36" fillId="0" borderId="29" xfId="15" applyFont="1" applyBorder="1" applyAlignment="1">
      <alignment horizontal="center" vertical="center"/>
    </xf>
    <xf numFmtId="0" fontId="45" fillId="0" borderId="17" xfId="15" applyFont="1" applyBorder="1" applyAlignment="1">
      <alignment horizontal="center" vertical="center"/>
    </xf>
    <xf numFmtId="0" fontId="45" fillId="0" borderId="15" xfId="15" applyFont="1" applyBorder="1" applyAlignment="1">
      <alignment horizontal="center" vertical="center"/>
    </xf>
    <xf numFmtId="0" fontId="45" fillId="0" borderId="16" xfId="15" applyFont="1" applyBorder="1" applyAlignment="1">
      <alignment horizontal="center" vertical="center"/>
    </xf>
    <xf numFmtId="0" fontId="45" fillId="0" borderId="39" xfId="15" applyFont="1" applyBorder="1" applyAlignment="1">
      <alignment horizontal="center" vertical="center"/>
    </xf>
    <xf numFmtId="0" fontId="45" fillId="0" borderId="9" xfId="15" applyFont="1" applyBorder="1" applyAlignment="1">
      <alignment horizontal="center" vertical="center"/>
    </xf>
    <xf numFmtId="0" fontId="45" fillId="0" borderId="29" xfId="15" applyFont="1" applyBorder="1" applyAlignment="1">
      <alignment horizontal="center" vertical="center"/>
    </xf>
    <xf numFmtId="0" fontId="37" fillId="0" borderId="40" xfId="15" applyFont="1" applyBorder="1" applyAlignment="1">
      <alignment horizontal="center" vertical="center"/>
    </xf>
    <xf numFmtId="0" fontId="37" fillId="0" borderId="6" xfId="15" applyFont="1" applyBorder="1" applyAlignment="1">
      <alignment horizontal="center" vertical="center"/>
    </xf>
    <xf numFmtId="0" fontId="37" fillId="0" borderId="7" xfId="15" applyFont="1" applyBorder="1" applyAlignment="1">
      <alignment horizontal="center" vertical="center"/>
    </xf>
    <xf numFmtId="0" fontId="37" fillId="0" borderId="39" xfId="15" applyFont="1" applyBorder="1" applyAlignment="1">
      <alignment horizontal="center" vertical="center"/>
    </xf>
    <xf numFmtId="0" fontId="37" fillId="0" borderId="9" xfId="15" applyFont="1" applyBorder="1" applyAlignment="1">
      <alignment horizontal="center" vertical="center"/>
    </xf>
    <xf numFmtId="0" fontId="37" fillId="0" borderId="10" xfId="15" applyFont="1" applyBorder="1" applyAlignment="1">
      <alignment horizontal="center" vertical="center"/>
    </xf>
    <xf numFmtId="0" fontId="64" fillId="0" borderId="56" xfId="15" applyFont="1" applyBorder="1" applyAlignment="1">
      <alignment horizontal="center" vertical="center"/>
    </xf>
    <xf numFmtId="0" fontId="64" fillId="0" borderId="1" xfId="15" applyFont="1" applyBorder="1" applyAlignment="1">
      <alignment horizontal="center" vertical="center"/>
    </xf>
    <xf numFmtId="0" fontId="36" fillId="0" borderId="1" xfId="15" applyFont="1" applyBorder="1" applyAlignment="1">
      <alignment horizontal="center" vertical="center" wrapText="1"/>
    </xf>
    <xf numFmtId="0" fontId="36" fillId="0" borderId="1" xfId="15" applyFont="1" applyBorder="1" applyAlignment="1">
      <alignment horizontal="center"/>
    </xf>
    <xf numFmtId="169" fontId="6" fillId="0" borderId="11" xfId="0" applyNumberFormat="1" applyFont="1" applyBorder="1" applyAlignment="1">
      <alignment horizontal="right" vertical="center" wrapText="1"/>
    </xf>
    <xf numFmtId="169" fontId="6" fillId="0" borderId="12" xfId="0" applyNumberFormat="1" applyFont="1" applyBorder="1" applyAlignment="1">
      <alignment horizontal="right" vertical="center" wrapText="1"/>
    </xf>
    <xf numFmtId="0" fontId="6" fillId="0" borderId="11" xfId="2" applyFont="1" applyBorder="1" applyAlignment="1">
      <alignment horizontal="left" vertical="center" wrapText="1"/>
    </xf>
    <xf numFmtId="0" fontId="6" fillId="0" borderId="12" xfId="2" applyFont="1" applyBorder="1" applyAlignment="1">
      <alignment horizontal="left" vertical="center" wrapText="1"/>
    </xf>
    <xf numFmtId="177" fontId="3" fillId="0" borderId="11" xfId="0" applyNumberFormat="1" applyFont="1" applyBorder="1" applyAlignment="1">
      <alignment horizontal="left" vertical="center" wrapText="1"/>
    </xf>
    <xf numFmtId="177" fontId="3" fillId="0" borderId="12" xfId="0" applyNumberFormat="1" applyFont="1" applyBorder="1" applyAlignment="1">
      <alignment horizontal="left" vertical="center" wrapText="1"/>
    </xf>
    <xf numFmtId="0" fontId="6" fillId="0" borderId="0" xfId="2" applyFont="1" applyAlignment="1">
      <alignment horizontal="center" vertical="center"/>
    </xf>
    <xf numFmtId="169" fontId="4" fillId="0" borderId="11" xfId="0" applyNumberFormat="1" applyFont="1" applyBorder="1" applyAlignment="1">
      <alignment horizontal="right" vertical="center" wrapText="1"/>
    </xf>
    <xf numFmtId="169" fontId="4" fillId="0" borderId="12" xfId="0" applyNumberFormat="1" applyFont="1" applyBorder="1" applyAlignment="1">
      <alignment horizontal="right" vertical="center" wrapText="1"/>
    </xf>
    <xf numFmtId="0" fontId="4" fillId="0" borderId="11" xfId="0" applyFont="1" applyBorder="1" applyAlignment="1">
      <alignment horizontal="left" vertical="center" wrapText="1"/>
    </xf>
    <xf numFmtId="0" fontId="4" fillId="0" borderId="12" xfId="0" applyFont="1" applyBorder="1" applyAlignment="1">
      <alignment horizontal="left" vertical="center" wrapText="1"/>
    </xf>
    <xf numFmtId="0" fontId="6" fillId="0" borderId="11" xfId="2" applyFont="1" applyBorder="1" applyAlignment="1">
      <alignment horizontal="center" vertical="center" wrapText="1"/>
    </xf>
    <xf numFmtId="0" fontId="6" fillId="0" borderId="12" xfId="2" applyFont="1" applyBorder="1" applyAlignment="1">
      <alignment horizontal="center" vertical="center" wrapText="1"/>
    </xf>
    <xf numFmtId="0" fontId="7" fillId="14" borderId="2" xfId="2" applyFont="1" applyFill="1" applyBorder="1" applyAlignment="1">
      <alignment horizontal="center" vertical="center"/>
    </xf>
    <xf numFmtId="0" fontId="7" fillId="14" borderId="4" xfId="2" applyFont="1" applyFill="1" applyBorder="1" applyAlignment="1">
      <alignment horizontal="center" vertical="center"/>
    </xf>
    <xf numFmtId="0" fontId="7" fillId="14" borderId="3" xfId="2" applyFont="1" applyFill="1" applyBorder="1" applyAlignment="1">
      <alignment horizontal="center" vertical="center"/>
    </xf>
    <xf numFmtId="175" fontId="4" fillId="0" borderId="11" xfId="8" applyNumberFormat="1" applyFont="1" applyBorder="1" applyAlignment="1">
      <alignment horizontal="right"/>
    </xf>
    <xf numFmtId="175" fontId="4" fillId="0" borderId="12" xfId="8" applyNumberFormat="1" applyFont="1" applyBorder="1" applyAlignment="1">
      <alignment horizontal="right"/>
    </xf>
    <xf numFmtId="0" fontId="23" fillId="0" borderId="11" xfId="0" applyFont="1" applyBorder="1" applyAlignment="1">
      <alignment horizontal="center" vertical="center" wrapText="1"/>
    </xf>
    <xf numFmtId="0" fontId="23" fillId="0" borderId="12" xfId="0" applyFont="1" applyBorder="1" applyAlignment="1">
      <alignment horizontal="center" vertical="center" wrapText="1"/>
    </xf>
    <xf numFmtId="0" fontId="4" fillId="0" borderId="11" xfId="0" applyFont="1" applyBorder="1" applyAlignment="1">
      <alignment horizontal="center" vertical="center" wrapText="1"/>
    </xf>
    <xf numFmtId="0" fontId="4" fillId="0" borderId="12" xfId="0" applyFont="1" applyBorder="1" applyAlignment="1">
      <alignment horizontal="center" vertical="center" wrapText="1"/>
    </xf>
    <xf numFmtId="38" fontId="6" fillId="0" borderId="11" xfId="2" applyNumberFormat="1" applyFont="1" applyBorder="1" applyAlignment="1">
      <alignment horizontal="center" vertical="center" wrapText="1"/>
    </xf>
    <xf numFmtId="38" fontId="6" fillId="0" borderId="12" xfId="2" applyNumberFormat="1" applyFont="1" applyBorder="1" applyAlignment="1">
      <alignment horizontal="center" vertical="center" wrapText="1"/>
    </xf>
    <xf numFmtId="0" fontId="7" fillId="2" borderId="2" xfId="2" applyFont="1" applyFill="1" applyBorder="1" applyAlignment="1">
      <alignment horizontal="center" vertical="center"/>
    </xf>
    <xf numFmtId="0" fontId="7" fillId="2" borderId="3" xfId="2" applyFont="1" applyFill="1" applyBorder="1" applyAlignment="1">
      <alignment horizontal="center" vertical="center"/>
    </xf>
    <xf numFmtId="14" fontId="7" fillId="2" borderId="3" xfId="2" applyNumberFormat="1" applyFont="1" applyFill="1" applyBorder="1" applyAlignment="1">
      <alignment horizontal="center" vertical="center"/>
    </xf>
    <xf numFmtId="0" fontId="7" fillId="2" borderId="4" xfId="2" applyFont="1" applyFill="1" applyBorder="1" applyAlignment="1">
      <alignment horizontal="center" vertical="center"/>
    </xf>
    <xf numFmtId="14" fontId="7" fillId="14" borderId="2" xfId="2" applyNumberFormat="1" applyFont="1" applyFill="1" applyBorder="1" applyAlignment="1">
      <alignment horizontal="left" vertical="center"/>
    </xf>
    <xf numFmtId="0" fontId="7" fillId="14" borderId="3" xfId="2" applyFont="1" applyFill="1" applyBorder="1" applyAlignment="1">
      <alignment horizontal="left" vertical="center"/>
    </xf>
    <xf numFmtId="0" fontId="7" fillId="14" borderId="4" xfId="2" applyFont="1" applyFill="1" applyBorder="1" applyAlignment="1">
      <alignment horizontal="left" vertical="center"/>
    </xf>
    <xf numFmtId="169" fontId="4" fillId="0" borderId="11" xfId="0" applyNumberFormat="1" applyFont="1" applyBorder="1" applyAlignment="1">
      <alignment vertical="center" wrapText="1"/>
    </xf>
    <xf numFmtId="169" fontId="4" fillId="0" borderId="12" xfId="0" applyNumberFormat="1" applyFont="1" applyBorder="1" applyAlignment="1">
      <alignment vertical="center" wrapText="1"/>
    </xf>
    <xf numFmtId="169" fontId="6" fillId="0" borderId="11" xfId="0" applyNumberFormat="1" applyFont="1" applyBorder="1" applyAlignment="1">
      <alignment vertical="center" wrapText="1"/>
    </xf>
    <xf numFmtId="169" fontId="6" fillId="0" borderId="12" xfId="0" applyNumberFormat="1" applyFont="1" applyBorder="1" applyAlignment="1">
      <alignment vertical="center" wrapText="1"/>
    </xf>
    <xf numFmtId="0" fontId="1" fillId="0" borderId="17" xfId="12" applyBorder="1" applyAlignment="1">
      <alignment horizontal="center"/>
    </xf>
    <xf numFmtId="0" fontId="1" fillId="0" borderId="15" xfId="12" applyBorder="1" applyAlignment="1">
      <alignment horizontal="center"/>
    </xf>
    <xf numFmtId="0" fontId="1" fillId="0" borderId="16" xfId="12" applyBorder="1" applyAlignment="1">
      <alignment horizontal="center"/>
    </xf>
    <xf numFmtId="0" fontId="1" fillId="0" borderId="21" xfId="12" applyBorder="1" applyAlignment="1">
      <alignment horizontal="center"/>
    </xf>
    <xf numFmtId="0" fontId="1" fillId="0" borderId="0" xfId="12" applyAlignment="1">
      <alignment horizontal="center"/>
    </xf>
    <xf numFmtId="0" fontId="1" fillId="0" borderId="20" xfId="12" applyBorder="1" applyAlignment="1">
      <alignment horizontal="center"/>
    </xf>
    <xf numFmtId="0" fontId="24" fillId="0" borderId="15" xfId="12" applyFont="1" applyBorder="1" applyAlignment="1">
      <alignment horizontal="center" vertical="center"/>
    </xf>
    <xf numFmtId="0" fontId="24" fillId="0" borderId="0" xfId="12" applyFont="1" applyAlignment="1">
      <alignment horizontal="center" vertical="center"/>
    </xf>
    <xf numFmtId="0" fontId="54" fillId="0" borderId="17" xfId="12" applyFont="1" applyBorder="1" applyAlignment="1">
      <alignment horizontal="center"/>
    </xf>
    <xf numFmtId="0" fontId="54" fillId="0" borderId="16" xfId="12" applyFont="1" applyBorder="1" applyAlignment="1">
      <alignment horizontal="center"/>
    </xf>
    <xf numFmtId="0" fontId="54" fillId="0" borderId="21" xfId="12" applyFont="1" applyBorder="1" applyAlignment="1">
      <alignment horizontal="center"/>
    </xf>
    <xf numFmtId="0" fontId="54" fillId="0" borderId="20" xfId="12" applyFont="1" applyBorder="1" applyAlignment="1">
      <alignment horizontal="center"/>
    </xf>
    <xf numFmtId="14" fontId="2" fillId="0" borderId="0" xfId="12" applyNumberFormat="1" applyFont="1" applyAlignment="1">
      <alignment horizontal="center" vertical="center"/>
    </xf>
    <xf numFmtId="0" fontId="55" fillId="0" borderId="0" xfId="12" applyFont="1" applyAlignment="1">
      <alignment horizontal="center" vertical="center"/>
    </xf>
    <xf numFmtId="0" fontId="56" fillId="0" borderId="0" xfId="12" applyFont="1" applyAlignment="1">
      <alignment horizontal="center" vertical="center"/>
    </xf>
    <xf numFmtId="0" fontId="43" fillId="0" borderId="0" xfId="12" applyFont="1" applyAlignment="1">
      <alignment horizontal="center" vertical="center"/>
    </xf>
    <xf numFmtId="49" fontId="57" fillId="0" borderId="21" xfId="12" applyNumberFormat="1" applyFont="1" applyBorder="1" applyAlignment="1">
      <alignment horizontal="center" vertical="center" shrinkToFit="1"/>
    </xf>
    <xf numFmtId="49" fontId="57" fillId="0" borderId="20" xfId="12" applyNumberFormat="1" applyFont="1" applyBorder="1" applyAlignment="1">
      <alignment horizontal="center" vertical="center" shrinkToFit="1"/>
    </xf>
    <xf numFmtId="0" fontId="21" fillId="0" borderId="1" xfId="12" applyFont="1" applyBorder="1" applyAlignment="1">
      <alignment horizontal="center" vertical="center"/>
    </xf>
    <xf numFmtId="49" fontId="22" fillId="0" borderId="1" xfId="12" applyNumberFormat="1" applyFont="1" applyBorder="1" applyAlignment="1">
      <alignment horizontal="center" vertical="center" shrinkToFit="1"/>
    </xf>
    <xf numFmtId="0" fontId="23" fillId="0" borderId="1" xfId="12" applyFont="1" applyBorder="1" applyAlignment="1">
      <alignment horizontal="center"/>
    </xf>
    <xf numFmtId="0" fontId="29" fillId="0" borderId="21" xfId="12" applyFont="1" applyBorder="1" applyAlignment="1">
      <alignment horizontal="center" vertical="center"/>
    </xf>
    <xf numFmtId="0" fontId="29" fillId="0" borderId="0" xfId="12" applyFont="1" applyAlignment="1">
      <alignment horizontal="center" vertical="center"/>
    </xf>
    <xf numFmtId="0" fontId="29" fillId="0" borderId="20" xfId="12" applyFont="1" applyBorder="1" applyAlignment="1">
      <alignment horizontal="center" vertical="center"/>
    </xf>
    <xf numFmtId="0" fontId="21" fillId="14" borderId="21" xfId="12" applyFont="1" applyFill="1" applyBorder="1" applyAlignment="1">
      <alignment horizontal="center" vertical="center" wrapText="1"/>
    </xf>
    <xf numFmtId="0" fontId="21" fillId="14" borderId="0" xfId="12" applyFont="1" applyFill="1" applyAlignment="1">
      <alignment horizontal="center" vertical="center" wrapText="1"/>
    </xf>
    <xf numFmtId="0" fontId="21" fillId="14" borderId="20" xfId="12" applyFont="1" applyFill="1" applyBorder="1" applyAlignment="1">
      <alignment horizontal="center" vertical="center" wrapText="1"/>
    </xf>
    <xf numFmtId="0" fontId="21" fillId="14" borderId="22" xfId="12" applyFont="1" applyFill="1" applyBorder="1" applyAlignment="1">
      <alignment horizontal="center" vertical="center" wrapText="1"/>
    </xf>
    <xf numFmtId="0" fontId="21" fillId="14" borderId="23" xfId="12" applyFont="1" applyFill="1" applyBorder="1" applyAlignment="1">
      <alignment horizontal="center" vertical="center" wrapText="1"/>
    </xf>
    <xf numFmtId="0" fontId="21" fillId="14" borderId="24" xfId="12" applyFont="1" applyFill="1" applyBorder="1" applyAlignment="1">
      <alignment horizontal="center" vertical="center" wrapText="1"/>
    </xf>
    <xf numFmtId="0" fontId="2" fillId="14" borderId="21" xfId="12" applyFont="1" applyFill="1" applyBorder="1" applyAlignment="1">
      <alignment horizontal="center" vertical="center" wrapText="1"/>
    </xf>
    <xf numFmtId="0" fontId="2" fillId="14" borderId="0" xfId="12" applyFont="1" applyFill="1" applyAlignment="1">
      <alignment horizontal="center" vertical="center" wrapText="1"/>
    </xf>
    <xf numFmtId="0" fontId="2" fillId="14" borderId="20" xfId="12" applyFont="1" applyFill="1" applyBorder="1" applyAlignment="1">
      <alignment horizontal="center" vertical="center" wrapText="1"/>
    </xf>
    <xf numFmtId="0" fontId="2" fillId="14" borderId="22" xfId="12" applyFont="1" applyFill="1" applyBorder="1" applyAlignment="1">
      <alignment horizontal="center" vertical="center" wrapText="1"/>
    </xf>
    <xf numFmtId="0" fontId="2" fillId="14" borderId="23" xfId="12" applyFont="1" applyFill="1" applyBorder="1" applyAlignment="1">
      <alignment horizontal="center" vertical="center" wrapText="1"/>
    </xf>
    <xf numFmtId="0" fontId="2" fillId="14" borderId="24" xfId="12" applyFont="1" applyFill="1" applyBorder="1" applyAlignment="1">
      <alignment horizontal="center" vertical="center" wrapText="1"/>
    </xf>
    <xf numFmtId="0" fontId="29" fillId="0" borderId="17" xfId="12" applyFont="1" applyBorder="1" applyAlignment="1">
      <alignment horizontal="center" vertical="center"/>
    </xf>
    <xf numFmtId="0" fontId="29" fillId="0" borderId="15" xfId="12" applyFont="1" applyBorder="1" applyAlignment="1">
      <alignment horizontal="center" vertical="center"/>
    </xf>
    <xf numFmtId="0" fontId="29" fillId="0" borderId="16" xfId="12" applyFont="1" applyBorder="1" applyAlignment="1">
      <alignment horizontal="center" vertical="center"/>
    </xf>
    <xf numFmtId="0" fontId="29" fillId="0" borderId="0" xfId="12" applyFont="1" applyBorder="1" applyAlignment="1">
      <alignment horizontal="center" vertical="center"/>
    </xf>
    <xf numFmtId="0" fontId="29" fillId="0" borderId="22" xfId="12" applyFont="1" applyBorder="1" applyAlignment="1">
      <alignment horizontal="center" vertical="center"/>
    </xf>
    <xf numFmtId="0" fontId="29" fillId="0" borderId="23" xfId="12" applyFont="1" applyBorder="1" applyAlignment="1">
      <alignment horizontal="center" vertical="center"/>
    </xf>
    <xf numFmtId="0" fontId="29" fillId="0" borderId="24" xfId="12" applyFont="1" applyBorder="1" applyAlignment="1">
      <alignment horizontal="center" vertical="center"/>
    </xf>
    <xf numFmtId="0" fontId="9" fillId="20" borderId="17" xfId="12" applyFont="1" applyFill="1" applyBorder="1" applyAlignment="1">
      <alignment horizontal="center" vertical="center" wrapText="1"/>
    </xf>
    <xf numFmtId="0" fontId="9" fillId="20" borderId="15" xfId="12" applyFont="1" applyFill="1" applyBorder="1" applyAlignment="1">
      <alignment horizontal="center" vertical="center" wrapText="1"/>
    </xf>
    <xf numFmtId="0" fontId="9" fillId="20" borderId="16" xfId="12" applyFont="1" applyFill="1" applyBorder="1" applyAlignment="1">
      <alignment horizontal="center" vertical="center" wrapText="1"/>
    </xf>
    <xf numFmtId="0" fontId="9" fillId="20" borderId="22" xfId="12" applyFont="1" applyFill="1" applyBorder="1" applyAlignment="1">
      <alignment horizontal="center" vertical="center" wrapText="1"/>
    </xf>
    <xf numFmtId="0" fontId="9" fillId="20" borderId="23" xfId="12" applyFont="1" applyFill="1" applyBorder="1" applyAlignment="1">
      <alignment horizontal="center" vertical="center" wrapText="1"/>
    </xf>
    <xf numFmtId="0" fontId="9" fillId="20" borderId="24"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19" fillId="20" borderId="17" xfId="12" applyFont="1" applyFill="1" applyBorder="1" applyAlignment="1">
      <alignment horizontal="center" vertical="center" wrapText="1"/>
    </xf>
    <xf numFmtId="0" fontId="19" fillId="20" borderId="15" xfId="12" applyFont="1" applyFill="1" applyBorder="1" applyAlignment="1">
      <alignment horizontal="center" vertical="center" wrapText="1"/>
    </xf>
    <xf numFmtId="0" fontId="19" fillId="20" borderId="16" xfId="12" applyFont="1" applyFill="1" applyBorder="1" applyAlignment="1">
      <alignment horizontal="center" vertical="center" wrapText="1"/>
    </xf>
    <xf numFmtId="0" fontId="19" fillId="20" borderId="22" xfId="12" applyFont="1" applyFill="1" applyBorder="1" applyAlignment="1">
      <alignment horizontal="center" vertical="center" wrapText="1"/>
    </xf>
    <xf numFmtId="0" fontId="19" fillId="20" borderId="23" xfId="12" applyFont="1" applyFill="1" applyBorder="1" applyAlignment="1">
      <alignment horizontal="center" vertical="center" wrapText="1"/>
    </xf>
    <xf numFmtId="0" fontId="19" fillId="20" borderId="24" xfId="12" applyFont="1" applyFill="1" applyBorder="1" applyAlignment="1">
      <alignment horizontal="center" vertical="center" wrapText="1"/>
    </xf>
    <xf numFmtId="0" fontId="51" fillId="20" borderId="17" xfId="12" applyFont="1" applyFill="1" applyBorder="1" applyAlignment="1">
      <alignment horizontal="center" vertical="center" wrapText="1"/>
    </xf>
    <xf numFmtId="0" fontId="24" fillId="0" borderId="16" xfId="12" applyFont="1" applyBorder="1" applyAlignment="1">
      <alignment horizontal="center" vertical="center"/>
    </xf>
    <xf numFmtId="0" fontId="24" fillId="0" borderId="0" xfId="12" applyFont="1" applyBorder="1" applyAlignment="1">
      <alignment horizontal="center" vertical="center"/>
    </xf>
    <xf numFmtId="0" fontId="24" fillId="0" borderId="20" xfId="12" applyFont="1" applyBorder="1" applyAlignment="1">
      <alignment horizontal="center" vertical="center"/>
    </xf>
    <xf numFmtId="0" fontId="2" fillId="0" borderId="3" xfId="12" applyFont="1" applyBorder="1" applyAlignment="1">
      <alignment horizontal="center" vertical="center"/>
    </xf>
    <xf numFmtId="0" fontId="2" fillId="0" borderId="4" xfId="12" applyFont="1" applyBorder="1" applyAlignment="1">
      <alignment horizontal="center" vertical="center"/>
    </xf>
    <xf numFmtId="0" fontId="2" fillId="0" borderId="2" xfId="12" applyFont="1" applyBorder="1" applyAlignment="1">
      <alignment horizontal="center" vertical="center"/>
    </xf>
    <xf numFmtId="14" fontId="2" fillId="0" borderId="2" xfId="12" applyNumberFormat="1" applyFont="1" applyBorder="1" applyAlignment="1">
      <alignment horizontal="center" vertical="center"/>
    </xf>
    <xf numFmtId="0" fontId="35" fillId="0" borderId="6" xfId="12" applyFont="1" applyBorder="1" applyAlignment="1">
      <alignment horizontal="center" vertical="center"/>
    </xf>
    <xf numFmtId="0" fontId="35" fillId="0" borderId="7" xfId="12" applyFont="1" applyBorder="1" applyAlignment="1">
      <alignment horizontal="center" vertical="center"/>
    </xf>
    <xf numFmtId="0" fontId="35" fillId="0" borderId="9" xfId="12" applyFont="1" applyBorder="1" applyAlignment="1">
      <alignment horizontal="center" vertical="center"/>
    </xf>
    <xf numFmtId="0" fontId="35" fillId="0" borderId="10" xfId="12" applyFont="1" applyBorder="1" applyAlignment="1">
      <alignment horizontal="center" vertical="center"/>
    </xf>
    <xf numFmtId="49" fontId="22" fillId="0" borderId="26" xfId="12" applyNumberFormat="1" applyFont="1" applyBorder="1" applyAlignment="1">
      <alignment horizontal="center" vertical="center" shrinkToFit="1"/>
    </xf>
    <xf numFmtId="0" fontId="23" fillId="14" borderId="17" xfId="13" applyFont="1" applyFill="1" applyBorder="1" applyAlignment="1">
      <alignment horizontal="center" vertical="center" wrapText="1"/>
    </xf>
    <xf numFmtId="0" fontId="23" fillId="14" borderId="15" xfId="13" applyFont="1" applyFill="1" applyBorder="1" applyAlignment="1">
      <alignment horizontal="center" vertical="center" wrapText="1"/>
    </xf>
    <xf numFmtId="0" fontId="23" fillId="14" borderId="16" xfId="13" applyFont="1" applyFill="1" applyBorder="1" applyAlignment="1">
      <alignment horizontal="center" vertical="center" wrapText="1"/>
    </xf>
    <xf numFmtId="0" fontId="23" fillId="14" borderId="22" xfId="13" applyFont="1" applyFill="1" applyBorder="1" applyAlignment="1">
      <alignment horizontal="center" vertical="center" wrapText="1"/>
    </xf>
    <xf numFmtId="0" fontId="23" fillId="14" borderId="23" xfId="13" applyFont="1" applyFill="1" applyBorder="1" applyAlignment="1">
      <alignment horizontal="center" vertical="center" wrapText="1"/>
    </xf>
    <xf numFmtId="0" fontId="23" fillId="14" borderId="24" xfId="13" applyFont="1" applyFill="1" applyBorder="1" applyAlignment="1">
      <alignment horizontal="center" vertical="center" wrapText="1"/>
    </xf>
    <xf numFmtId="0" fontId="24" fillId="0" borderId="17" xfId="12" applyFont="1" applyBorder="1" applyAlignment="1">
      <alignment horizontal="center" vertical="center"/>
    </xf>
    <xf numFmtId="0" fontId="24" fillId="0" borderId="21" xfId="12" applyFont="1" applyBorder="1" applyAlignment="1">
      <alignment horizontal="center" vertical="center"/>
    </xf>
    <xf numFmtId="14" fontId="2" fillId="0" borderId="3" xfId="12" applyNumberFormat="1" applyFont="1" applyBorder="1" applyAlignment="1">
      <alignment horizontal="center" vertical="center"/>
    </xf>
    <xf numFmtId="14" fontId="2" fillId="0" borderId="4" xfId="12" applyNumberFormat="1" applyFont="1" applyBorder="1" applyAlignment="1">
      <alignment horizontal="center" vertical="center"/>
    </xf>
    <xf numFmtId="0" fontId="35" fillId="0" borderId="40" xfId="12" applyFont="1" applyBorder="1" applyAlignment="1">
      <alignment horizontal="center" vertical="center"/>
    </xf>
    <xf numFmtId="0" fontId="35" fillId="0" borderId="21" xfId="12" applyFont="1" applyBorder="1" applyAlignment="1">
      <alignment horizontal="center" vertical="center"/>
    </xf>
    <xf numFmtId="0" fontId="35" fillId="0" borderId="0" xfId="12" applyFont="1" applyAlignment="1">
      <alignment horizontal="center" vertical="center"/>
    </xf>
    <xf numFmtId="0" fontId="35" fillId="0" borderId="14" xfId="12" applyFont="1" applyBorder="1" applyAlignment="1">
      <alignment horizontal="center" vertical="center"/>
    </xf>
    <xf numFmtId="49" fontId="22" fillId="0" borderId="11" xfId="12" applyNumberFormat="1" applyFont="1" applyBorder="1" applyAlignment="1">
      <alignment horizontal="center" vertical="center" shrinkToFit="1"/>
    </xf>
    <xf numFmtId="49" fontId="22" fillId="0" borderId="37" xfId="12" applyNumberFormat="1" applyFont="1" applyBorder="1" applyAlignment="1">
      <alignment horizontal="center" vertical="center" shrinkToFit="1"/>
    </xf>
    <xf numFmtId="0" fontId="2" fillId="21" borderId="17" xfId="12" applyFont="1" applyFill="1" applyBorder="1" applyAlignment="1">
      <alignment horizontal="center" vertical="center" wrapText="1"/>
    </xf>
    <xf numFmtId="0" fontId="2" fillId="21" borderId="22" xfId="12" applyFont="1" applyFill="1" applyBorder="1" applyAlignment="1">
      <alignment horizontal="center" vertical="center" wrapText="1"/>
    </xf>
    <xf numFmtId="0" fontId="35" fillId="0" borderId="48" xfId="12" applyFont="1" applyBorder="1" applyAlignment="1">
      <alignment horizontal="center" vertical="center"/>
    </xf>
    <xf numFmtId="0" fontId="35" fillId="0" borderId="49" xfId="12" applyFont="1" applyBorder="1" applyAlignment="1">
      <alignment horizontal="center" vertical="center"/>
    </xf>
    <xf numFmtId="0" fontId="35" fillId="0" borderId="50" xfId="12" applyFont="1" applyBorder="1" applyAlignment="1">
      <alignment horizontal="center" vertical="center"/>
    </xf>
    <xf numFmtId="0" fontId="35" fillId="0" borderId="41" xfId="12" applyFont="1" applyBorder="1" applyAlignment="1">
      <alignment horizontal="center" vertical="center"/>
    </xf>
    <xf numFmtId="0" fontId="35" fillId="0" borderId="36" xfId="12" applyFont="1" applyBorder="1" applyAlignment="1">
      <alignment horizontal="center" vertical="center"/>
    </xf>
    <xf numFmtId="0" fontId="35" fillId="0" borderId="42" xfId="12" applyFont="1" applyBorder="1" applyAlignment="1">
      <alignment horizontal="center" vertical="center"/>
    </xf>
    <xf numFmtId="0" fontId="19" fillId="8" borderId="17" xfId="12" applyFont="1" applyFill="1" applyBorder="1" applyAlignment="1">
      <alignment horizontal="center" vertical="center" wrapText="1"/>
    </xf>
    <xf numFmtId="0" fontId="19" fillId="8" borderId="15" xfId="12" applyFont="1" applyFill="1" applyBorder="1" applyAlignment="1">
      <alignment horizontal="center" vertical="center" wrapText="1"/>
    </xf>
    <xf numFmtId="0" fontId="19" fillId="8" borderId="16" xfId="12" applyFont="1" applyFill="1" applyBorder="1" applyAlignment="1">
      <alignment horizontal="center" vertical="center" wrapText="1"/>
    </xf>
    <xf numFmtId="0" fontId="19" fillId="8" borderId="22" xfId="12" applyFont="1" applyFill="1" applyBorder="1" applyAlignment="1">
      <alignment horizontal="center" vertical="center" wrapText="1"/>
    </xf>
    <xf numFmtId="0" fontId="19" fillId="8" borderId="23" xfId="12" applyFont="1" applyFill="1" applyBorder="1" applyAlignment="1">
      <alignment horizontal="center" vertical="center" wrapText="1"/>
    </xf>
    <xf numFmtId="0" fontId="19" fillId="8" borderId="24" xfId="12" applyFont="1" applyFill="1" applyBorder="1" applyAlignment="1">
      <alignment horizontal="center" vertical="center" wrapText="1"/>
    </xf>
    <xf numFmtId="0" fontId="19" fillId="7" borderId="17" xfId="12" applyFont="1" applyFill="1" applyBorder="1" applyAlignment="1">
      <alignment horizontal="center" vertical="center" wrapText="1"/>
    </xf>
    <xf numFmtId="0" fontId="19" fillId="7" borderId="22" xfId="12" applyFont="1" applyFill="1" applyBorder="1" applyAlignment="1">
      <alignment horizontal="center" vertical="center" wrapText="1"/>
    </xf>
    <xf numFmtId="0" fontId="51" fillId="8" borderId="5" xfId="17" applyFont="1" applyFill="1" applyBorder="1" applyAlignment="1">
      <alignment horizontal="center" vertical="center" wrapText="1"/>
    </xf>
    <xf numFmtId="0" fontId="51" fillId="8" borderId="6" xfId="17" applyFont="1" applyFill="1" applyBorder="1" applyAlignment="1">
      <alignment horizontal="center" vertical="center" wrapText="1"/>
    </xf>
    <xf numFmtId="0" fontId="51" fillId="8" borderId="7" xfId="17" applyFont="1" applyFill="1" applyBorder="1" applyAlignment="1">
      <alignment horizontal="center" vertical="center" wrapText="1"/>
    </xf>
    <xf numFmtId="0" fontId="51" fillId="8" borderId="8" xfId="17" applyFont="1" applyFill="1" applyBorder="1" applyAlignment="1">
      <alignment horizontal="center" vertical="center" wrapText="1"/>
    </xf>
    <xf numFmtId="0" fontId="51" fillId="8" borderId="9" xfId="17" applyFont="1" applyFill="1" applyBorder="1" applyAlignment="1">
      <alignment horizontal="center" vertical="center" wrapText="1"/>
    </xf>
    <xf numFmtId="0" fontId="51" fillId="8" borderId="10" xfId="17" applyFont="1" applyFill="1" applyBorder="1" applyAlignment="1">
      <alignment horizontal="center" vertical="center" wrapText="1"/>
    </xf>
    <xf numFmtId="0" fontId="65" fillId="8" borderId="5" xfId="17" applyFont="1" applyFill="1" applyBorder="1" applyAlignment="1">
      <alignment horizontal="center" vertical="center" wrapText="1"/>
    </xf>
    <xf numFmtId="0" fontId="65" fillId="8" borderId="6" xfId="17" applyFont="1" applyFill="1" applyBorder="1" applyAlignment="1">
      <alignment horizontal="center" vertical="center" wrapText="1"/>
    </xf>
    <xf numFmtId="0" fontId="65" fillId="8" borderId="7" xfId="17" applyFont="1" applyFill="1" applyBorder="1" applyAlignment="1">
      <alignment horizontal="center" vertical="center" wrapText="1"/>
    </xf>
    <xf numFmtId="0" fontId="65" fillId="8" borderId="8" xfId="17" applyFont="1" applyFill="1" applyBorder="1" applyAlignment="1">
      <alignment horizontal="center" vertical="center" wrapText="1"/>
    </xf>
    <xf numFmtId="0" fontId="65" fillId="8" borderId="9" xfId="17" applyFont="1" applyFill="1" applyBorder="1" applyAlignment="1">
      <alignment horizontal="center" vertical="center" wrapText="1"/>
    </xf>
    <xf numFmtId="0" fontId="65" fillId="8" borderId="10" xfId="17" applyFont="1" applyFill="1" applyBorder="1" applyAlignment="1">
      <alignment horizontal="center" vertical="center" wrapText="1"/>
    </xf>
    <xf numFmtId="0" fontId="2" fillId="0" borderId="5" xfId="12" applyFont="1" applyBorder="1" applyAlignment="1">
      <alignment horizontal="center" vertical="center"/>
    </xf>
    <xf numFmtId="0" fontId="2" fillId="0" borderId="6" xfId="12" applyFont="1" applyBorder="1" applyAlignment="1">
      <alignment horizontal="center" vertical="center"/>
    </xf>
    <xf numFmtId="0" fontId="2" fillId="0" borderId="7" xfId="12" applyFont="1" applyBorder="1" applyAlignment="1">
      <alignment horizontal="center" vertical="center"/>
    </xf>
    <xf numFmtId="14" fontId="30" fillId="0" borderId="2" xfId="7" applyNumberFormat="1" applyFont="1" applyBorder="1" applyAlignment="1">
      <alignment horizontal="center" vertical="center"/>
    </xf>
    <xf numFmtId="14" fontId="30" fillId="0" borderId="3" xfId="7" applyNumberFormat="1" applyFont="1" applyBorder="1" applyAlignment="1">
      <alignment horizontal="center" vertical="center"/>
    </xf>
    <xf numFmtId="14" fontId="30" fillId="0" borderId="4" xfId="7" applyNumberFormat="1" applyFont="1" applyBorder="1" applyAlignment="1">
      <alignment horizontal="center" vertical="center"/>
    </xf>
    <xf numFmtId="0" fontId="35" fillId="0" borderId="17" xfId="12" applyFont="1" applyBorder="1" applyAlignment="1">
      <alignment horizontal="center" vertical="center"/>
    </xf>
    <xf numFmtId="0" fontId="35" fillId="0" borderId="15" xfId="12" applyFont="1" applyBorder="1" applyAlignment="1">
      <alignment horizontal="center" vertical="center"/>
    </xf>
    <xf numFmtId="0" fontId="35" fillId="0" borderId="16" xfId="12" applyFont="1" applyBorder="1" applyAlignment="1">
      <alignment horizontal="center" vertical="center"/>
    </xf>
    <xf numFmtId="0" fontId="35" fillId="0" borderId="22" xfId="12" applyFont="1" applyBorder="1" applyAlignment="1">
      <alignment horizontal="center" vertical="center"/>
    </xf>
    <xf numFmtId="0" fontId="35" fillId="0" borderId="23" xfId="12" applyFont="1" applyBorder="1" applyAlignment="1">
      <alignment horizontal="center" vertical="center"/>
    </xf>
    <xf numFmtId="0" fontId="35" fillId="0" borderId="20" xfId="12" applyFont="1" applyBorder="1" applyAlignment="1">
      <alignment horizontal="center" vertical="center"/>
    </xf>
    <xf numFmtId="0" fontId="9" fillId="14" borderId="17" xfId="7" applyFont="1" applyFill="1" applyBorder="1" applyAlignment="1">
      <alignment horizontal="center" vertical="center" wrapText="1"/>
    </xf>
    <xf numFmtId="0" fontId="9" fillId="14" borderId="15" xfId="7" applyFont="1" applyFill="1" applyBorder="1" applyAlignment="1">
      <alignment horizontal="center" vertical="center" wrapText="1"/>
    </xf>
    <xf numFmtId="0" fontId="9" fillId="14" borderId="16" xfId="7" applyFont="1" applyFill="1" applyBorder="1" applyAlignment="1">
      <alignment horizontal="center" vertical="center" wrapText="1"/>
    </xf>
    <xf numFmtId="0" fontId="9" fillId="14" borderId="22" xfId="7" applyFont="1" applyFill="1" applyBorder="1" applyAlignment="1">
      <alignment horizontal="center" vertical="center" wrapText="1"/>
    </xf>
    <xf numFmtId="0" fontId="9" fillId="14" borderId="23" xfId="7" applyFont="1" applyFill="1" applyBorder="1" applyAlignment="1">
      <alignment horizontal="center" vertical="center" wrapText="1"/>
    </xf>
    <xf numFmtId="0" fontId="9" fillId="14" borderId="24" xfId="7" applyFont="1" applyFill="1" applyBorder="1" applyAlignment="1">
      <alignment horizontal="center" vertical="center" wrapText="1"/>
    </xf>
    <xf numFmtId="0" fontId="9" fillId="14" borderId="21" xfId="7" applyFont="1" applyFill="1" applyBorder="1" applyAlignment="1">
      <alignment horizontal="center" vertical="center" wrapText="1"/>
    </xf>
    <xf numFmtId="0" fontId="9" fillId="14" borderId="0" xfId="7" applyFont="1" applyFill="1" applyAlignment="1">
      <alignment horizontal="center" vertical="center" wrapText="1"/>
    </xf>
    <xf numFmtId="0" fontId="9" fillId="14" borderId="14" xfId="7" applyFont="1" applyFill="1" applyBorder="1" applyAlignment="1">
      <alignment horizontal="center" vertical="center" wrapText="1"/>
    </xf>
    <xf numFmtId="0" fontId="9" fillId="14" borderId="10" xfId="7" applyFont="1" applyFill="1" applyBorder="1" applyAlignment="1">
      <alignment horizontal="center" vertical="center" wrapText="1"/>
    </xf>
    <xf numFmtId="0" fontId="9" fillId="14" borderId="12" xfId="7" applyFont="1" applyFill="1" applyBorder="1" applyAlignment="1">
      <alignment horizontal="center" vertical="center" wrapText="1"/>
    </xf>
    <xf numFmtId="0" fontId="9" fillId="14" borderId="1" xfId="7" applyFont="1" applyFill="1" applyBorder="1" applyAlignment="1">
      <alignment horizontal="center" vertical="center" wrapText="1"/>
    </xf>
    <xf numFmtId="0" fontId="9" fillId="14" borderId="4" xfId="7" applyFont="1" applyFill="1" applyBorder="1" applyAlignment="1">
      <alignment horizontal="center" vertical="center" wrapText="1"/>
    </xf>
    <xf numFmtId="0" fontId="1" fillId="0" borderId="22" xfId="12" applyBorder="1" applyAlignment="1">
      <alignment horizontal="center"/>
    </xf>
    <xf numFmtId="0" fontId="1" fillId="0" borderId="23" xfId="12" applyBorder="1" applyAlignment="1">
      <alignment horizontal="center"/>
    </xf>
    <xf numFmtId="0" fontId="1" fillId="0" borderId="24" xfId="12" applyBorder="1" applyAlignment="1">
      <alignment horizontal="center"/>
    </xf>
    <xf numFmtId="0" fontId="9" fillId="14" borderId="31" xfId="7" applyFont="1" applyFill="1" applyBorder="1" applyAlignment="1">
      <alignment horizontal="center" vertical="center" wrapText="1"/>
    </xf>
    <xf numFmtId="0" fontId="9" fillId="14" borderId="18" xfId="7" applyFont="1" applyFill="1" applyBorder="1" applyAlignment="1">
      <alignment horizontal="center" vertical="center" wrapText="1"/>
    </xf>
    <xf numFmtId="0" fontId="9" fillId="14" borderId="19" xfId="7" applyFont="1" applyFill="1" applyBorder="1" applyAlignment="1">
      <alignment horizontal="center" vertical="center" wrapText="1"/>
    </xf>
    <xf numFmtId="0" fontId="9" fillId="14" borderId="35" xfId="7" applyFont="1" applyFill="1" applyBorder="1" applyAlignment="1">
      <alignment horizontal="center" vertical="center" wrapText="1"/>
    </xf>
    <xf numFmtId="0" fontId="9" fillId="14" borderId="27" xfId="7" applyFont="1" applyFill="1" applyBorder="1" applyAlignment="1">
      <alignment horizontal="center" vertical="center" wrapText="1"/>
    </xf>
    <xf numFmtId="0" fontId="9" fillId="14" borderId="28" xfId="7" applyFont="1" applyFill="1" applyBorder="1" applyAlignment="1">
      <alignment horizontal="center" vertical="center" wrapText="1"/>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1" fillId="20" borderId="15" xfId="12" applyFill="1" applyBorder="1" applyAlignment="1">
      <alignment horizontal="center" vertical="center" wrapText="1"/>
    </xf>
    <xf numFmtId="0" fontId="1" fillId="20" borderId="16" xfId="12" applyFill="1" applyBorder="1" applyAlignment="1">
      <alignment horizontal="center" vertical="center" wrapText="1"/>
    </xf>
    <xf numFmtId="0" fontId="1" fillId="20" borderId="22" xfId="12" applyFill="1" applyBorder="1" applyAlignment="1">
      <alignment horizontal="center" vertical="center" wrapText="1"/>
    </xf>
    <xf numFmtId="0" fontId="1" fillId="20" borderId="23" xfId="12" applyFill="1" applyBorder="1" applyAlignment="1">
      <alignment horizontal="center" vertical="center" wrapText="1"/>
    </xf>
    <xf numFmtId="0" fontId="1" fillId="20" borderId="24" xfId="12" applyFill="1" applyBorder="1" applyAlignment="1">
      <alignment horizontal="center" vertical="center" wrapText="1"/>
    </xf>
    <xf numFmtId="0" fontId="35" fillId="0" borderId="39" xfId="12" applyFont="1" applyBorder="1" applyAlignment="1">
      <alignment horizontal="center" vertical="center"/>
    </xf>
    <xf numFmtId="0" fontId="0" fillId="20" borderId="15" xfId="12" applyFont="1" applyFill="1" applyBorder="1" applyAlignment="1">
      <alignment horizontal="center" vertical="center" wrapText="1"/>
    </xf>
    <xf numFmtId="0" fontId="0" fillId="20" borderId="16" xfId="12" applyFont="1" applyFill="1" applyBorder="1" applyAlignment="1">
      <alignment horizontal="center" vertical="center" wrapText="1"/>
    </xf>
    <xf numFmtId="0" fontId="0" fillId="20" borderId="22" xfId="12" applyFont="1" applyFill="1" applyBorder="1" applyAlignment="1">
      <alignment horizontal="center" vertical="center" wrapText="1"/>
    </xf>
    <xf numFmtId="0" fontId="0" fillId="20" borderId="23" xfId="12" applyFont="1" applyFill="1" applyBorder="1" applyAlignment="1">
      <alignment horizontal="center" vertical="center" wrapText="1"/>
    </xf>
    <xf numFmtId="0" fontId="0" fillId="20" borderId="24" xfId="12" applyFont="1" applyFill="1" applyBorder="1" applyAlignment="1">
      <alignment horizontal="center" vertical="center" wrapText="1"/>
    </xf>
    <xf numFmtId="0" fontId="2" fillId="0" borderId="51" xfId="12" applyFont="1" applyBorder="1" applyAlignment="1">
      <alignment horizontal="center" vertical="center"/>
    </xf>
    <xf numFmtId="0" fontId="2" fillId="0" borderId="25" xfId="12" applyFont="1" applyBorder="1" applyAlignment="1">
      <alignment horizontal="center" vertical="center"/>
    </xf>
    <xf numFmtId="0" fontId="21" fillId="0" borderId="2" xfId="12" applyFont="1" applyBorder="1" applyAlignment="1">
      <alignment horizontal="center" vertical="center"/>
    </xf>
    <xf numFmtId="0" fontId="21" fillId="0" borderId="25" xfId="12" applyFont="1" applyBorder="1" applyAlignment="1">
      <alignment horizontal="center" vertical="center"/>
    </xf>
    <xf numFmtId="0" fontId="21" fillId="20" borderId="17" xfId="12" applyFont="1" applyFill="1" applyBorder="1" applyAlignment="1">
      <alignment horizontal="center" vertical="center" wrapText="1"/>
    </xf>
    <xf numFmtId="0" fontId="21" fillId="20" borderId="15" xfId="12" applyFont="1" applyFill="1" applyBorder="1" applyAlignment="1">
      <alignment horizontal="center" vertical="center" wrapText="1"/>
    </xf>
    <xf numFmtId="0" fontId="21" fillId="20" borderId="16" xfId="12" applyFont="1" applyFill="1" applyBorder="1" applyAlignment="1">
      <alignment horizontal="center" vertical="center" wrapText="1"/>
    </xf>
    <xf numFmtId="0" fontId="21" fillId="20" borderId="22" xfId="12" applyFont="1" applyFill="1" applyBorder="1" applyAlignment="1">
      <alignment horizontal="center" vertical="center" wrapText="1"/>
    </xf>
    <xf numFmtId="0" fontId="21" fillId="20" borderId="23" xfId="12" applyFont="1" applyFill="1" applyBorder="1" applyAlignment="1">
      <alignment horizontal="center" vertical="center" wrapText="1"/>
    </xf>
    <xf numFmtId="0" fontId="21" fillId="20" borderId="24" xfId="12" applyFont="1" applyFill="1" applyBorder="1" applyAlignment="1">
      <alignment horizontal="center" vertical="center" wrapText="1"/>
    </xf>
    <xf numFmtId="0" fontId="2" fillId="20" borderId="17" xfId="12" applyFont="1" applyFill="1" applyBorder="1" applyAlignment="1">
      <alignment horizontal="center" vertical="center" wrapText="1"/>
    </xf>
    <xf numFmtId="0" fontId="2" fillId="20" borderId="15" xfId="12" applyFont="1" applyFill="1" applyBorder="1" applyAlignment="1">
      <alignment horizontal="center" vertical="center" wrapText="1"/>
    </xf>
    <xf numFmtId="0" fontId="2" fillId="20" borderId="16" xfId="12" applyFont="1" applyFill="1" applyBorder="1" applyAlignment="1">
      <alignment horizontal="center" vertical="center" wrapText="1"/>
    </xf>
    <xf numFmtId="0" fontId="2" fillId="20" borderId="22" xfId="12" applyFont="1" applyFill="1" applyBorder="1" applyAlignment="1">
      <alignment horizontal="center" vertical="center" wrapText="1"/>
    </xf>
    <xf numFmtId="0" fontId="2" fillId="20" borderId="23" xfId="12" applyFont="1" applyFill="1" applyBorder="1" applyAlignment="1">
      <alignment horizontal="center" vertical="center" wrapText="1"/>
    </xf>
    <xf numFmtId="0" fontId="2" fillId="20" borderId="24" xfId="12" applyFont="1" applyFill="1" applyBorder="1" applyAlignment="1">
      <alignment horizontal="center" vertical="center" wrapText="1"/>
    </xf>
    <xf numFmtId="0" fontId="59" fillId="0" borderId="40" xfId="12" applyFont="1" applyBorder="1" applyAlignment="1">
      <alignment horizontal="center" vertical="center"/>
    </xf>
    <xf numFmtId="0" fontId="59" fillId="0" borderId="6" xfId="12" applyFont="1" applyBorder="1" applyAlignment="1">
      <alignment horizontal="center" vertical="center"/>
    </xf>
    <xf numFmtId="0" fontId="59" fillId="0" borderId="7" xfId="12" applyFont="1" applyBorder="1" applyAlignment="1">
      <alignment horizontal="center" vertical="center"/>
    </xf>
    <xf numFmtId="0" fontId="59" fillId="0" borderId="39" xfId="12" applyFont="1" applyBorder="1" applyAlignment="1">
      <alignment horizontal="center" vertical="center"/>
    </xf>
    <xf numFmtId="0" fontId="59" fillId="0" borderId="9" xfId="12" applyFont="1" applyBorder="1" applyAlignment="1">
      <alignment horizontal="center" vertical="center"/>
    </xf>
    <xf numFmtId="0" fontId="59" fillId="0" borderId="10" xfId="12" applyFont="1" applyBorder="1" applyAlignment="1">
      <alignment horizontal="center" vertical="center"/>
    </xf>
    <xf numFmtId="49" fontId="60" fillId="0" borderId="1" xfId="12" applyNumberFormat="1" applyFont="1" applyBorder="1" applyAlignment="1">
      <alignment horizontal="center" vertical="center" shrinkToFit="1"/>
    </xf>
    <xf numFmtId="49" fontId="60" fillId="0" borderId="26" xfId="12" applyNumberFormat="1" applyFont="1" applyBorder="1" applyAlignment="1">
      <alignment horizontal="center" vertical="center" shrinkToFit="1"/>
    </xf>
    <xf numFmtId="0" fontId="61" fillId="0" borderId="21" xfId="12" applyFont="1" applyBorder="1" applyAlignment="1">
      <alignment horizontal="center" vertical="center"/>
    </xf>
    <xf numFmtId="0" fontId="61" fillId="0" borderId="0" xfId="12" applyFont="1" applyAlignment="1">
      <alignment horizontal="center" vertical="center"/>
    </xf>
    <xf numFmtId="0" fontId="61" fillId="0" borderId="20" xfId="12" applyFont="1" applyBorder="1" applyAlignment="1">
      <alignment horizontal="center" vertical="center"/>
    </xf>
    <xf numFmtId="0" fontId="2" fillId="21" borderId="41" xfId="12" applyFont="1" applyFill="1" applyBorder="1" applyAlignment="1">
      <alignment horizontal="center" vertical="center" wrapText="1"/>
    </xf>
    <xf numFmtId="0" fontId="2" fillId="21" borderId="36" xfId="12" applyFont="1" applyFill="1" applyBorder="1" applyAlignment="1">
      <alignment horizontal="center" vertical="center" wrapText="1"/>
    </xf>
    <xf numFmtId="0" fontId="2" fillId="21" borderId="42" xfId="12" applyFont="1" applyFill="1" applyBorder="1" applyAlignment="1">
      <alignment horizontal="center" vertical="center" wrapText="1"/>
    </xf>
    <xf numFmtId="0" fontId="0" fillId="21" borderId="41" xfId="12" applyFont="1" applyFill="1" applyBorder="1" applyAlignment="1">
      <alignment horizontal="center" vertical="center" wrapText="1"/>
    </xf>
    <xf numFmtId="0" fontId="1" fillId="21" borderId="36" xfId="12" applyFill="1" applyBorder="1" applyAlignment="1">
      <alignment horizontal="center" vertical="center" wrapText="1"/>
    </xf>
    <xf numFmtId="0" fontId="1" fillId="21" borderId="42" xfId="12" applyFill="1" applyBorder="1" applyAlignment="1">
      <alignment horizontal="center" vertical="center" wrapText="1"/>
    </xf>
    <xf numFmtId="0" fontId="21" fillId="21" borderId="41" xfId="12" applyFont="1" applyFill="1" applyBorder="1" applyAlignment="1">
      <alignment horizontal="center" vertical="center" wrapText="1"/>
    </xf>
    <xf numFmtId="0" fontId="21" fillId="21" borderId="36" xfId="12" applyFont="1" applyFill="1" applyBorder="1" applyAlignment="1">
      <alignment horizontal="center" vertical="center" wrapText="1"/>
    </xf>
    <xf numFmtId="0" fontId="21" fillId="21" borderId="42" xfId="12" applyFont="1" applyFill="1" applyBorder="1" applyAlignment="1">
      <alignment horizontal="center" vertical="center" wrapText="1"/>
    </xf>
    <xf numFmtId="0" fontId="2" fillId="21" borderId="15" xfId="12" applyFont="1" applyFill="1" applyBorder="1" applyAlignment="1">
      <alignment horizontal="center" vertical="center" wrapText="1"/>
    </xf>
    <xf numFmtId="0" fontId="2" fillId="21" borderId="16" xfId="12" applyFont="1" applyFill="1" applyBorder="1" applyAlignment="1">
      <alignment horizontal="center" vertical="center" wrapText="1"/>
    </xf>
    <xf numFmtId="0" fontId="2" fillId="21" borderId="23" xfId="12" applyFont="1" applyFill="1" applyBorder="1" applyAlignment="1">
      <alignment horizontal="center" vertical="center" wrapText="1"/>
    </xf>
    <xf numFmtId="0" fontId="2" fillId="21" borderId="24" xfId="12" applyFont="1" applyFill="1" applyBorder="1" applyAlignment="1">
      <alignment horizontal="center" vertical="center" wrapText="1"/>
    </xf>
    <xf numFmtId="0" fontId="23" fillId="21" borderId="17" xfId="12" applyFont="1" applyFill="1" applyBorder="1" applyAlignment="1">
      <alignment horizontal="center" vertical="center" wrapText="1"/>
    </xf>
    <xf numFmtId="0" fontId="23" fillId="21" borderId="15" xfId="12" applyFont="1" applyFill="1" applyBorder="1" applyAlignment="1">
      <alignment horizontal="center" vertical="center" wrapText="1"/>
    </xf>
    <xf numFmtId="0" fontId="23" fillId="21" borderId="16" xfId="12" applyFont="1" applyFill="1" applyBorder="1" applyAlignment="1">
      <alignment horizontal="center" vertical="center" wrapText="1"/>
    </xf>
    <xf numFmtId="0" fontId="23" fillId="21" borderId="22" xfId="12" applyFont="1" applyFill="1" applyBorder="1" applyAlignment="1">
      <alignment horizontal="center" vertical="center" wrapText="1"/>
    </xf>
    <xf numFmtId="0" fontId="23" fillId="21" borderId="23" xfId="12" applyFont="1" applyFill="1" applyBorder="1" applyAlignment="1">
      <alignment horizontal="center" vertical="center" wrapText="1"/>
    </xf>
    <xf numFmtId="0" fontId="23" fillId="21" borderId="24" xfId="12" applyFont="1" applyFill="1" applyBorder="1" applyAlignment="1">
      <alignment horizontal="center" vertical="center" wrapText="1"/>
    </xf>
    <xf numFmtId="0" fontId="0" fillId="21" borderId="17" xfId="12" applyFont="1" applyFill="1" applyBorder="1" applyAlignment="1">
      <alignment horizontal="center" vertical="center" wrapText="1"/>
    </xf>
    <xf numFmtId="0" fontId="1" fillId="21" borderId="15" xfId="12" applyFill="1" applyBorder="1" applyAlignment="1">
      <alignment horizontal="center" vertical="center" wrapText="1"/>
    </xf>
    <xf numFmtId="0" fontId="1" fillId="21" borderId="16" xfId="12" applyFill="1" applyBorder="1" applyAlignment="1">
      <alignment horizontal="center" vertical="center" wrapText="1"/>
    </xf>
    <xf numFmtId="0" fontId="1" fillId="21" borderId="22" xfId="12" applyFill="1" applyBorder="1" applyAlignment="1">
      <alignment horizontal="center" vertical="center" wrapText="1"/>
    </xf>
    <xf numFmtId="0" fontId="1" fillId="21" borderId="23" xfId="12" applyFill="1" applyBorder="1" applyAlignment="1">
      <alignment horizontal="center" vertical="center" wrapText="1"/>
    </xf>
    <xf numFmtId="0" fontId="1" fillId="21" borderId="24" xfId="12" applyFill="1" applyBorder="1" applyAlignment="1">
      <alignment horizontal="center" vertical="center" wrapText="1"/>
    </xf>
    <xf numFmtId="0" fontId="23" fillId="21" borderId="41" xfId="12" applyFont="1" applyFill="1" applyBorder="1" applyAlignment="1">
      <alignment horizontal="center" vertical="center" wrapText="1"/>
    </xf>
    <xf numFmtId="0" fontId="23" fillId="21" borderId="36" xfId="12" applyFont="1" applyFill="1" applyBorder="1" applyAlignment="1">
      <alignment horizontal="center" vertical="center" wrapText="1"/>
    </xf>
    <xf numFmtId="0" fontId="23" fillId="21" borderId="42" xfId="12" applyFont="1" applyFill="1" applyBorder="1" applyAlignment="1">
      <alignment horizontal="center" vertical="center" wrapText="1"/>
    </xf>
    <xf numFmtId="169" fontId="1" fillId="13" borderId="1" xfId="0" applyNumberFormat="1" applyFont="1" applyFill="1" applyBorder="1" applyAlignment="1">
      <alignment wrapText="1"/>
    </xf>
    <xf numFmtId="4" fontId="6" fillId="0" borderId="1" xfId="2" applyNumberFormat="1" applyFont="1" applyBorder="1" applyAlignment="1">
      <alignment vertical="center" wrapText="1"/>
    </xf>
    <xf numFmtId="0" fontId="8" fillId="0" borderId="12" xfId="2" applyFont="1" applyBorder="1" applyAlignment="1">
      <alignment horizontal="left" vertical="center" wrapText="1"/>
    </xf>
    <xf numFmtId="0" fontId="8" fillId="0" borderId="11" xfId="2" applyFont="1" applyBorder="1" applyAlignment="1">
      <alignment horizontal="left" vertical="center" wrapTex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9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39" Type="http://schemas.openxmlformats.org/officeDocument/2006/relationships/externalLink" Target="externalLinks/externalLink29.xml"/><Relationship Id="rId3" Type="http://schemas.openxmlformats.org/officeDocument/2006/relationships/worksheet" Target="worksheets/sheet3.xml"/><Relationship Id="rId21" Type="http://schemas.openxmlformats.org/officeDocument/2006/relationships/externalLink" Target="externalLinks/externalLink11.xml"/><Relationship Id="rId34" Type="http://schemas.openxmlformats.org/officeDocument/2006/relationships/externalLink" Target="externalLinks/externalLink24.xml"/><Relationship Id="rId42" Type="http://schemas.openxmlformats.org/officeDocument/2006/relationships/externalLink" Target="externalLinks/externalLink32.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33" Type="http://schemas.openxmlformats.org/officeDocument/2006/relationships/externalLink" Target="externalLinks/externalLink23.xml"/><Relationship Id="rId38" Type="http://schemas.openxmlformats.org/officeDocument/2006/relationships/externalLink" Target="externalLinks/externalLink28.xml"/><Relationship Id="rId46"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externalLink" Target="externalLinks/externalLink19.xml"/><Relationship Id="rId41" Type="http://schemas.openxmlformats.org/officeDocument/2006/relationships/externalLink" Target="externalLinks/externalLink3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32" Type="http://schemas.openxmlformats.org/officeDocument/2006/relationships/externalLink" Target="externalLinks/externalLink22.xml"/><Relationship Id="rId37" Type="http://schemas.openxmlformats.org/officeDocument/2006/relationships/externalLink" Target="externalLinks/externalLink27.xml"/><Relationship Id="rId40" Type="http://schemas.openxmlformats.org/officeDocument/2006/relationships/externalLink" Target="externalLinks/externalLink30.xml"/><Relationship Id="rId45"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externalLink" Target="externalLinks/externalLink18.xml"/><Relationship Id="rId36" Type="http://schemas.openxmlformats.org/officeDocument/2006/relationships/externalLink" Target="externalLinks/externalLink26.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externalLink" Target="externalLinks/externalLink21.xml"/><Relationship Id="rId44"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externalLink" Target="externalLinks/externalLink17.xml"/><Relationship Id="rId30" Type="http://schemas.openxmlformats.org/officeDocument/2006/relationships/externalLink" Target="externalLinks/externalLink20.xml"/><Relationship Id="rId35" Type="http://schemas.openxmlformats.org/officeDocument/2006/relationships/externalLink" Target="externalLinks/externalLink25.xml"/><Relationship Id="rId43" Type="http://schemas.openxmlformats.org/officeDocument/2006/relationships/theme" Target="theme/them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(Formato!$F$241:$G$241,Formato!$H$241:$I$241)</c:f>
              <c:strCache>
                <c:ptCount val="3"/>
                <c:pt idx="0">
                  <c:v>Programado</c:v>
                </c:pt>
                <c:pt idx="2">
                  <c:v>Ejecutado</c:v>
                </c:pt>
              </c:strCache>
            </c:strRef>
          </c:cat>
          <c:val>
            <c:numRef>
              <c:f>(Formato!$F$242:$G$242,Formato!$H$242:$I$242)</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107551648"/>
        <c:axId val="1414940096"/>
      </c:barChart>
      <c:catAx>
        <c:axId val="110755164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40096"/>
        <c:crosses val="autoZero"/>
        <c:auto val="0"/>
        <c:lblAlgn val="ctr"/>
        <c:lblOffset val="100"/>
        <c:tickMarkSkip val="1"/>
        <c:noMultiLvlLbl val="0"/>
      </c:catAx>
      <c:valAx>
        <c:axId val="14149400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1075516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(Formato!$E$156:$F$156,Formato!$G$156:$H$156)</c:f>
              <c:strCache>
                <c:ptCount val="3"/>
                <c:pt idx="0">
                  <c:v>Programado</c:v>
                </c:pt>
                <c:pt idx="2">
                  <c:v>Ejecutado</c:v>
                </c:pt>
              </c:strCache>
            </c:strRef>
          </c:cat>
          <c:val>
            <c:numRef>
              <c:f>(Formato!$E$157:$F$157,Formato!$G$157:$H$157)</c:f>
              <c:numCache>
                <c:formatCode>0.00%</c:formatCode>
                <c:ptCount val="4"/>
                <c:pt idx="0">
                  <c:v>0.73209999999999997</c:v>
                </c:pt>
                <c:pt idx="2">
                  <c:v>0.86450000000000005</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414937920"/>
        <c:axId val="1414934656"/>
      </c:barChart>
      <c:catAx>
        <c:axId val="141493792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34656"/>
        <c:crosses val="autoZero"/>
        <c:auto val="0"/>
        <c:lblAlgn val="ctr"/>
        <c:lblOffset val="100"/>
        <c:tickMarkSkip val="1"/>
        <c:noMultiLvlLbl val="0"/>
      </c:catAx>
      <c:valAx>
        <c:axId val="141493465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3792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(Formato!$F$199:$G$199,Formato!$H$199:$I$199)</c:f>
              <c:strCache>
                <c:ptCount val="3"/>
                <c:pt idx="0">
                  <c:v>Programado</c:v>
                </c:pt>
                <c:pt idx="2">
                  <c:v>Ejecutado</c:v>
                </c:pt>
              </c:strCache>
            </c:strRef>
          </c:cat>
          <c:val>
            <c:numRef>
              <c:f>(Formato!$F$200:$G$200,Formato!$H$200:$I$200)</c:f>
              <c:numCache>
                <c:formatCode>0.00%</c:formatCode>
                <c:ptCount val="4"/>
                <c:pt idx="0">
                  <c:v>0.56569999999999998</c:v>
                </c:pt>
                <c:pt idx="2">
                  <c:v>0.69810000000000005</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414935200"/>
        <c:axId val="1414937376"/>
      </c:barChart>
      <c:catAx>
        <c:axId val="141493520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37376"/>
        <c:crosses val="autoZero"/>
        <c:auto val="0"/>
        <c:lblAlgn val="ctr"/>
        <c:lblOffset val="100"/>
        <c:tickMarkSkip val="1"/>
        <c:noMultiLvlLbl val="0"/>
      </c:catAx>
      <c:valAx>
        <c:axId val="14149373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352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(Formato!$E$256:$F$256,Formato!$G$256:$H$256)</c:f>
              <c:strCache>
                <c:ptCount val="3"/>
                <c:pt idx="0">
                  <c:v>Programado</c:v>
                </c:pt>
                <c:pt idx="2">
                  <c:v>Ejecutado</c:v>
                </c:pt>
              </c:strCache>
            </c:strRef>
          </c:cat>
          <c:val>
            <c:numRef>
              <c:f>(Formato!$E$257:$F$257,Formato!$G$257:$H$257)</c:f>
              <c:numCache>
                <c:formatCode>0.00%</c:formatCode>
                <c:ptCount val="4"/>
                <c:pt idx="0">
                  <c:v>0.79569999999999996</c:v>
                </c:pt>
                <c:pt idx="2">
                  <c:v>0.86429999999999996</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414929760"/>
        <c:axId val="1414927040"/>
      </c:barChart>
      <c:catAx>
        <c:axId val="14149297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27040"/>
        <c:crosses val="autoZero"/>
        <c:auto val="0"/>
        <c:lblAlgn val="ctr"/>
        <c:lblOffset val="100"/>
        <c:tickMarkSkip val="1"/>
        <c:noMultiLvlLbl val="0"/>
      </c:catAx>
      <c:valAx>
        <c:axId val="141492704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297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(Formato!$F$276:$G$276,Formato!$H$276:$I$276)</c:f>
              <c:strCache>
                <c:ptCount val="3"/>
                <c:pt idx="0">
                  <c:v>Programado</c:v>
                </c:pt>
                <c:pt idx="2">
                  <c:v>Ejecutado</c:v>
                </c:pt>
              </c:strCache>
            </c:strRef>
          </c:cat>
          <c:val>
            <c:numRef>
              <c:f>(Formato!$F$277:$G$277,Formato!$H$291:$I$291)</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414928672"/>
        <c:axId val="1414938464"/>
      </c:barChart>
      <c:catAx>
        <c:axId val="14149286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38464"/>
        <c:crosses val="autoZero"/>
        <c:auto val="0"/>
        <c:lblAlgn val="ctr"/>
        <c:lblOffset val="100"/>
        <c:tickMarkSkip val="1"/>
        <c:noMultiLvlLbl val="0"/>
      </c:catAx>
      <c:valAx>
        <c:axId val="141493846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286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Formato!$B$144:$D$149</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Formato!$H$144:$H$149</c:f>
              <c:numCache>
                <c:formatCode>0.00%</c:formatCode>
                <c:ptCount val="6"/>
                <c:pt idx="0">
                  <c:v>0.86450000000000005</c:v>
                </c:pt>
                <c:pt idx="1">
                  <c:v>0.69810000000000005</c:v>
                </c:pt>
                <c:pt idx="2" formatCode="0%">
                  <c:v>1</c:v>
                </c:pt>
                <c:pt idx="3">
                  <c:v>0.86429999999999996</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414935744"/>
        <c:axId val="1414929216"/>
      </c:barChart>
      <c:catAx>
        <c:axId val="141493574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29216"/>
        <c:crosses val="autoZero"/>
        <c:auto val="1"/>
        <c:lblAlgn val="ctr"/>
        <c:lblOffset val="100"/>
        <c:noMultiLvlLbl val="0"/>
      </c:catAx>
      <c:valAx>
        <c:axId val="1414929216"/>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3574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jpg"/><Relationship Id="rId3" Type="http://schemas.openxmlformats.org/officeDocument/2006/relationships/image" Target="../media/image7.jpg"/><Relationship Id="rId7" Type="http://schemas.openxmlformats.org/officeDocument/2006/relationships/image" Target="../media/image11.jpg"/><Relationship Id="rId12" Type="http://schemas.openxmlformats.org/officeDocument/2006/relationships/image" Target="../media/image16.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g"/><Relationship Id="rId11" Type="http://schemas.openxmlformats.org/officeDocument/2006/relationships/image" Target="../media/image15.jpg"/><Relationship Id="rId5" Type="http://schemas.openxmlformats.org/officeDocument/2006/relationships/image" Target="../media/image9.jpg"/><Relationship Id="rId10" Type="http://schemas.openxmlformats.org/officeDocument/2006/relationships/image" Target="../media/image14.jpg"/><Relationship Id="rId4" Type="http://schemas.openxmlformats.org/officeDocument/2006/relationships/image" Target="../media/image8.jpg"/><Relationship Id="rId9" Type="http://schemas.openxmlformats.org/officeDocument/2006/relationships/image" Target="../media/image13.jpg"/></Relationships>
</file>

<file path=xl/drawings/_rels/drawing4.xml.rels><?xml version="1.0" encoding="UTF-8" standalone="yes"?>
<Relationships xmlns="http://schemas.openxmlformats.org/package/2006/relationships"><Relationship Id="rId8" Type="http://schemas.openxmlformats.org/officeDocument/2006/relationships/image" Target="../media/image24.jpeg"/><Relationship Id="rId13" Type="http://schemas.openxmlformats.org/officeDocument/2006/relationships/image" Target="../media/image29.jpeg"/><Relationship Id="rId3" Type="http://schemas.openxmlformats.org/officeDocument/2006/relationships/image" Target="../media/image19.jpeg"/><Relationship Id="rId7" Type="http://schemas.openxmlformats.org/officeDocument/2006/relationships/image" Target="../media/image23.jpeg"/><Relationship Id="rId12" Type="http://schemas.openxmlformats.org/officeDocument/2006/relationships/image" Target="../media/image28.jpeg"/><Relationship Id="rId2" Type="http://schemas.openxmlformats.org/officeDocument/2006/relationships/image" Target="../media/image18.png"/><Relationship Id="rId1" Type="http://schemas.openxmlformats.org/officeDocument/2006/relationships/image" Target="../media/image17.jpeg"/><Relationship Id="rId6" Type="http://schemas.openxmlformats.org/officeDocument/2006/relationships/image" Target="../media/image22.jpeg"/><Relationship Id="rId11" Type="http://schemas.openxmlformats.org/officeDocument/2006/relationships/image" Target="../media/image27.jpeg"/><Relationship Id="rId5" Type="http://schemas.openxmlformats.org/officeDocument/2006/relationships/image" Target="../media/image21.jpeg"/><Relationship Id="rId10" Type="http://schemas.openxmlformats.org/officeDocument/2006/relationships/image" Target="../media/image26.jpeg"/><Relationship Id="rId4" Type="http://schemas.openxmlformats.org/officeDocument/2006/relationships/image" Target="../media/image20.jpeg"/><Relationship Id="rId9" Type="http://schemas.openxmlformats.org/officeDocument/2006/relationships/image" Target="../media/image25.jpeg"/><Relationship Id="rId14" Type="http://schemas.openxmlformats.org/officeDocument/2006/relationships/image" Target="../media/image30.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6.jpeg"/><Relationship Id="rId13" Type="http://schemas.openxmlformats.org/officeDocument/2006/relationships/image" Target="../media/image41.jpeg"/><Relationship Id="rId3" Type="http://schemas.openxmlformats.org/officeDocument/2006/relationships/image" Target="../media/image31.jpeg"/><Relationship Id="rId7" Type="http://schemas.openxmlformats.org/officeDocument/2006/relationships/image" Target="../media/image35.jpeg"/><Relationship Id="rId12" Type="http://schemas.openxmlformats.org/officeDocument/2006/relationships/image" Target="../media/image40.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34.jpeg"/><Relationship Id="rId11" Type="http://schemas.openxmlformats.org/officeDocument/2006/relationships/image" Target="../media/image39.jpeg"/><Relationship Id="rId5" Type="http://schemas.openxmlformats.org/officeDocument/2006/relationships/image" Target="../media/image33.jpeg"/><Relationship Id="rId15" Type="http://schemas.openxmlformats.org/officeDocument/2006/relationships/image" Target="../media/image43.jpeg"/><Relationship Id="rId10" Type="http://schemas.openxmlformats.org/officeDocument/2006/relationships/image" Target="../media/image38.jpeg"/><Relationship Id="rId4" Type="http://schemas.openxmlformats.org/officeDocument/2006/relationships/image" Target="../media/image32.jpeg"/><Relationship Id="rId9" Type="http://schemas.openxmlformats.org/officeDocument/2006/relationships/image" Target="../media/image37.jpeg"/><Relationship Id="rId14" Type="http://schemas.openxmlformats.org/officeDocument/2006/relationships/image" Target="../media/image42.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9.jpeg"/><Relationship Id="rId13" Type="http://schemas.openxmlformats.org/officeDocument/2006/relationships/image" Target="../media/image54.jpeg"/><Relationship Id="rId18" Type="http://schemas.openxmlformats.org/officeDocument/2006/relationships/image" Target="../media/image59.jpeg"/><Relationship Id="rId26" Type="http://schemas.openxmlformats.org/officeDocument/2006/relationships/image" Target="../media/image67.jpeg"/><Relationship Id="rId3" Type="http://schemas.openxmlformats.org/officeDocument/2006/relationships/image" Target="../media/image44.jpeg"/><Relationship Id="rId21" Type="http://schemas.openxmlformats.org/officeDocument/2006/relationships/image" Target="../media/image62.jpeg"/><Relationship Id="rId34" Type="http://schemas.openxmlformats.org/officeDocument/2006/relationships/image" Target="../media/image75.jpeg"/><Relationship Id="rId7" Type="http://schemas.openxmlformats.org/officeDocument/2006/relationships/image" Target="../media/image48.jpeg"/><Relationship Id="rId12" Type="http://schemas.openxmlformats.org/officeDocument/2006/relationships/image" Target="../media/image53.jpeg"/><Relationship Id="rId17" Type="http://schemas.openxmlformats.org/officeDocument/2006/relationships/image" Target="../media/image58.jpeg"/><Relationship Id="rId25" Type="http://schemas.openxmlformats.org/officeDocument/2006/relationships/image" Target="../media/image66.jpeg"/><Relationship Id="rId33" Type="http://schemas.openxmlformats.org/officeDocument/2006/relationships/image" Target="../media/image74.jpeg"/><Relationship Id="rId2" Type="http://schemas.openxmlformats.org/officeDocument/2006/relationships/image" Target="../media/image4.png"/><Relationship Id="rId16" Type="http://schemas.openxmlformats.org/officeDocument/2006/relationships/image" Target="../media/image57.jpeg"/><Relationship Id="rId20" Type="http://schemas.openxmlformats.org/officeDocument/2006/relationships/image" Target="../media/image61.jpeg"/><Relationship Id="rId29" Type="http://schemas.openxmlformats.org/officeDocument/2006/relationships/image" Target="../media/image70.jpeg"/><Relationship Id="rId1" Type="http://schemas.openxmlformats.org/officeDocument/2006/relationships/image" Target="../media/image6.jpeg"/><Relationship Id="rId6" Type="http://schemas.openxmlformats.org/officeDocument/2006/relationships/image" Target="../media/image47.jpeg"/><Relationship Id="rId11" Type="http://schemas.openxmlformats.org/officeDocument/2006/relationships/image" Target="../media/image52.jpeg"/><Relationship Id="rId24" Type="http://schemas.openxmlformats.org/officeDocument/2006/relationships/image" Target="../media/image65.jpeg"/><Relationship Id="rId32" Type="http://schemas.openxmlformats.org/officeDocument/2006/relationships/image" Target="../media/image73.jpeg"/><Relationship Id="rId5" Type="http://schemas.openxmlformats.org/officeDocument/2006/relationships/image" Target="../media/image46.jpeg"/><Relationship Id="rId15" Type="http://schemas.openxmlformats.org/officeDocument/2006/relationships/image" Target="../media/image56.jpeg"/><Relationship Id="rId23" Type="http://schemas.openxmlformats.org/officeDocument/2006/relationships/image" Target="../media/image64.jpeg"/><Relationship Id="rId28" Type="http://schemas.openxmlformats.org/officeDocument/2006/relationships/image" Target="../media/image69.jpeg"/><Relationship Id="rId36" Type="http://schemas.openxmlformats.org/officeDocument/2006/relationships/image" Target="../media/image77.jpeg"/><Relationship Id="rId10" Type="http://schemas.openxmlformats.org/officeDocument/2006/relationships/image" Target="../media/image51.jpeg"/><Relationship Id="rId19" Type="http://schemas.openxmlformats.org/officeDocument/2006/relationships/image" Target="../media/image60.jpeg"/><Relationship Id="rId31" Type="http://schemas.openxmlformats.org/officeDocument/2006/relationships/image" Target="../media/image72.jpeg"/><Relationship Id="rId4" Type="http://schemas.openxmlformats.org/officeDocument/2006/relationships/image" Target="../media/image45.jpeg"/><Relationship Id="rId9" Type="http://schemas.openxmlformats.org/officeDocument/2006/relationships/image" Target="../media/image50.jpeg"/><Relationship Id="rId14" Type="http://schemas.openxmlformats.org/officeDocument/2006/relationships/image" Target="../media/image55.jpeg"/><Relationship Id="rId22" Type="http://schemas.openxmlformats.org/officeDocument/2006/relationships/image" Target="../media/image63.jpeg"/><Relationship Id="rId27" Type="http://schemas.openxmlformats.org/officeDocument/2006/relationships/image" Target="../media/image68.jpeg"/><Relationship Id="rId30" Type="http://schemas.openxmlformats.org/officeDocument/2006/relationships/image" Target="../media/image71.jpeg"/><Relationship Id="rId35" Type="http://schemas.openxmlformats.org/officeDocument/2006/relationships/image" Target="../media/image76.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88.jpeg"/><Relationship Id="rId18" Type="http://schemas.openxmlformats.org/officeDocument/2006/relationships/image" Target="../media/image93.jpeg"/><Relationship Id="rId26" Type="http://schemas.openxmlformats.org/officeDocument/2006/relationships/image" Target="../media/image101.jpeg"/><Relationship Id="rId39" Type="http://schemas.openxmlformats.org/officeDocument/2006/relationships/image" Target="../media/image114.jpeg"/><Relationship Id="rId3" Type="http://schemas.openxmlformats.org/officeDocument/2006/relationships/image" Target="../media/image78.jpeg"/><Relationship Id="rId21" Type="http://schemas.openxmlformats.org/officeDocument/2006/relationships/image" Target="../media/image96.jpeg"/><Relationship Id="rId34" Type="http://schemas.openxmlformats.org/officeDocument/2006/relationships/image" Target="../media/image109.jpeg"/><Relationship Id="rId42" Type="http://schemas.openxmlformats.org/officeDocument/2006/relationships/image" Target="../media/image117.jpeg"/><Relationship Id="rId47" Type="http://schemas.openxmlformats.org/officeDocument/2006/relationships/image" Target="../media/image122.jpeg"/><Relationship Id="rId50" Type="http://schemas.openxmlformats.org/officeDocument/2006/relationships/image" Target="../media/image125.jpeg"/><Relationship Id="rId7" Type="http://schemas.openxmlformats.org/officeDocument/2006/relationships/image" Target="../media/image82.jpeg"/><Relationship Id="rId12" Type="http://schemas.openxmlformats.org/officeDocument/2006/relationships/image" Target="../media/image87.jpeg"/><Relationship Id="rId17" Type="http://schemas.openxmlformats.org/officeDocument/2006/relationships/image" Target="../media/image92.jpeg"/><Relationship Id="rId25" Type="http://schemas.openxmlformats.org/officeDocument/2006/relationships/image" Target="../media/image100.jpeg"/><Relationship Id="rId33" Type="http://schemas.openxmlformats.org/officeDocument/2006/relationships/image" Target="../media/image108.jpeg"/><Relationship Id="rId38" Type="http://schemas.openxmlformats.org/officeDocument/2006/relationships/image" Target="../media/image113.jpeg"/><Relationship Id="rId46" Type="http://schemas.openxmlformats.org/officeDocument/2006/relationships/image" Target="../media/image121.jpeg"/><Relationship Id="rId2" Type="http://schemas.openxmlformats.org/officeDocument/2006/relationships/image" Target="../media/image4.png"/><Relationship Id="rId16" Type="http://schemas.openxmlformats.org/officeDocument/2006/relationships/image" Target="../media/image91.jpeg"/><Relationship Id="rId20" Type="http://schemas.openxmlformats.org/officeDocument/2006/relationships/image" Target="../media/image95.jpeg"/><Relationship Id="rId29" Type="http://schemas.openxmlformats.org/officeDocument/2006/relationships/image" Target="../media/image104.jpeg"/><Relationship Id="rId41" Type="http://schemas.openxmlformats.org/officeDocument/2006/relationships/image" Target="../media/image116.jpeg"/><Relationship Id="rId1" Type="http://schemas.openxmlformats.org/officeDocument/2006/relationships/image" Target="../media/image6.jpeg"/><Relationship Id="rId6" Type="http://schemas.openxmlformats.org/officeDocument/2006/relationships/image" Target="../media/image81.jpeg"/><Relationship Id="rId11" Type="http://schemas.openxmlformats.org/officeDocument/2006/relationships/image" Target="../media/image86.jpeg"/><Relationship Id="rId24" Type="http://schemas.openxmlformats.org/officeDocument/2006/relationships/image" Target="../media/image99.jpeg"/><Relationship Id="rId32" Type="http://schemas.openxmlformats.org/officeDocument/2006/relationships/image" Target="../media/image107.jpeg"/><Relationship Id="rId37" Type="http://schemas.openxmlformats.org/officeDocument/2006/relationships/image" Target="../media/image112.jpeg"/><Relationship Id="rId40" Type="http://schemas.openxmlformats.org/officeDocument/2006/relationships/image" Target="../media/image115.jpeg"/><Relationship Id="rId45" Type="http://schemas.openxmlformats.org/officeDocument/2006/relationships/image" Target="../media/image120.jpeg"/><Relationship Id="rId5" Type="http://schemas.openxmlformats.org/officeDocument/2006/relationships/image" Target="../media/image80.jpeg"/><Relationship Id="rId15" Type="http://schemas.openxmlformats.org/officeDocument/2006/relationships/image" Target="../media/image90.jpeg"/><Relationship Id="rId23" Type="http://schemas.openxmlformats.org/officeDocument/2006/relationships/image" Target="../media/image98.jpeg"/><Relationship Id="rId28" Type="http://schemas.openxmlformats.org/officeDocument/2006/relationships/image" Target="../media/image103.jpeg"/><Relationship Id="rId36" Type="http://schemas.openxmlformats.org/officeDocument/2006/relationships/image" Target="../media/image111.jpeg"/><Relationship Id="rId49" Type="http://schemas.openxmlformats.org/officeDocument/2006/relationships/image" Target="../media/image124.jpeg"/><Relationship Id="rId10" Type="http://schemas.openxmlformats.org/officeDocument/2006/relationships/image" Target="../media/image85.jpeg"/><Relationship Id="rId19" Type="http://schemas.openxmlformats.org/officeDocument/2006/relationships/image" Target="../media/image94.jpeg"/><Relationship Id="rId31" Type="http://schemas.openxmlformats.org/officeDocument/2006/relationships/image" Target="../media/image106.jpeg"/><Relationship Id="rId44" Type="http://schemas.openxmlformats.org/officeDocument/2006/relationships/image" Target="../media/image119.jpeg"/><Relationship Id="rId4" Type="http://schemas.openxmlformats.org/officeDocument/2006/relationships/image" Target="../media/image79.jpeg"/><Relationship Id="rId9" Type="http://schemas.openxmlformats.org/officeDocument/2006/relationships/image" Target="../media/image84.jpeg"/><Relationship Id="rId14" Type="http://schemas.openxmlformats.org/officeDocument/2006/relationships/image" Target="../media/image89.jpeg"/><Relationship Id="rId22" Type="http://schemas.openxmlformats.org/officeDocument/2006/relationships/image" Target="../media/image97.jpeg"/><Relationship Id="rId27" Type="http://schemas.openxmlformats.org/officeDocument/2006/relationships/image" Target="../media/image102.jpeg"/><Relationship Id="rId30" Type="http://schemas.openxmlformats.org/officeDocument/2006/relationships/image" Target="../media/image105.jpeg"/><Relationship Id="rId35" Type="http://schemas.openxmlformats.org/officeDocument/2006/relationships/image" Target="../media/image110.jpeg"/><Relationship Id="rId43" Type="http://schemas.openxmlformats.org/officeDocument/2006/relationships/image" Target="../media/image118.jpeg"/><Relationship Id="rId48" Type="http://schemas.openxmlformats.org/officeDocument/2006/relationships/image" Target="../media/image123.jpeg"/><Relationship Id="rId8" Type="http://schemas.openxmlformats.org/officeDocument/2006/relationships/image" Target="../media/image83.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32.jpeg"/><Relationship Id="rId13" Type="http://schemas.openxmlformats.org/officeDocument/2006/relationships/image" Target="../media/image137.jpeg"/><Relationship Id="rId3" Type="http://schemas.openxmlformats.org/officeDocument/2006/relationships/image" Target="../media/image127.jpeg"/><Relationship Id="rId7" Type="http://schemas.openxmlformats.org/officeDocument/2006/relationships/image" Target="../media/image131.jpeg"/><Relationship Id="rId12" Type="http://schemas.openxmlformats.org/officeDocument/2006/relationships/image" Target="../media/image136.jpeg"/><Relationship Id="rId2" Type="http://schemas.openxmlformats.org/officeDocument/2006/relationships/image" Target="../media/image126.png"/><Relationship Id="rId1" Type="http://schemas.openxmlformats.org/officeDocument/2006/relationships/image" Target="../media/image6.jpeg"/><Relationship Id="rId6" Type="http://schemas.openxmlformats.org/officeDocument/2006/relationships/image" Target="../media/image130.jpeg"/><Relationship Id="rId11" Type="http://schemas.openxmlformats.org/officeDocument/2006/relationships/image" Target="../media/image135.jpeg"/><Relationship Id="rId5" Type="http://schemas.openxmlformats.org/officeDocument/2006/relationships/image" Target="../media/image129.jpeg"/><Relationship Id="rId10" Type="http://schemas.openxmlformats.org/officeDocument/2006/relationships/image" Target="../media/image134.jpeg"/><Relationship Id="rId4" Type="http://schemas.openxmlformats.org/officeDocument/2006/relationships/image" Target="../media/image128.jpeg"/><Relationship Id="rId9" Type="http://schemas.openxmlformats.org/officeDocument/2006/relationships/image" Target="../media/image133.jpeg"/><Relationship Id="rId14" Type="http://schemas.openxmlformats.org/officeDocument/2006/relationships/image" Target="../media/image138.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45.jpeg"/><Relationship Id="rId13" Type="http://schemas.openxmlformats.org/officeDocument/2006/relationships/image" Target="../media/image150.jpeg"/><Relationship Id="rId18" Type="http://schemas.openxmlformats.org/officeDocument/2006/relationships/image" Target="../media/image155.jpeg"/><Relationship Id="rId26" Type="http://schemas.openxmlformats.org/officeDocument/2006/relationships/image" Target="../media/image163.jpeg"/><Relationship Id="rId3" Type="http://schemas.openxmlformats.org/officeDocument/2006/relationships/image" Target="../media/image140.jpeg"/><Relationship Id="rId21" Type="http://schemas.openxmlformats.org/officeDocument/2006/relationships/image" Target="../media/image158.jpeg"/><Relationship Id="rId7" Type="http://schemas.openxmlformats.org/officeDocument/2006/relationships/image" Target="../media/image144.jpeg"/><Relationship Id="rId12" Type="http://schemas.openxmlformats.org/officeDocument/2006/relationships/image" Target="../media/image149.jpeg"/><Relationship Id="rId17" Type="http://schemas.openxmlformats.org/officeDocument/2006/relationships/image" Target="../media/image154.jpeg"/><Relationship Id="rId25" Type="http://schemas.openxmlformats.org/officeDocument/2006/relationships/image" Target="../media/image162.jpeg"/><Relationship Id="rId2" Type="http://schemas.openxmlformats.org/officeDocument/2006/relationships/image" Target="../media/image126.png"/><Relationship Id="rId16" Type="http://schemas.openxmlformats.org/officeDocument/2006/relationships/image" Target="../media/image153.jpeg"/><Relationship Id="rId20" Type="http://schemas.openxmlformats.org/officeDocument/2006/relationships/image" Target="../media/image157.jpeg"/><Relationship Id="rId29" Type="http://schemas.openxmlformats.org/officeDocument/2006/relationships/image" Target="../media/image166.jpeg"/><Relationship Id="rId1" Type="http://schemas.openxmlformats.org/officeDocument/2006/relationships/image" Target="../media/image139.jpeg"/><Relationship Id="rId6" Type="http://schemas.openxmlformats.org/officeDocument/2006/relationships/image" Target="../media/image143.jpeg"/><Relationship Id="rId11" Type="http://schemas.openxmlformats.org/officeDocument/2006/relationships/image" Target="../media/image148.jpeg"/><Relationship Id="rId24" Type="http://schemas.openxmlformats.org/officeDocument/2006/relationships/image" Target="../media/image161.jpeg"/><Relationship Id="rId5" Type="http://schemas.openxmlformats.org/officeDocument/2006/relationships/image" Target="../media/image142.jpeg"/><Relationship Id="rId15" Type="http://schemas.openxmlformats.org/officeDocument/2006/relationships/image" Target="../media/image152.jpeg"/><Relationship Id="rId23" Type="http://schemas.openxmlformats.org/officeDocument/2006/relationships/image" Target="../media/image160.jpeg"/><Relationship Id="rId28" Type="http://schemas.openxmlformats.org/officeDocument/2006/relationships/image" Target="../media/image165.jpeg"/><Relationship Id="rId10" Type="http://schemas.openxmlformats.org/officeDocument/2006/relationships/image" Target="../media/image147.jpeg"/><Relationship Id="rId19" Type="http://schemas.openxmlformats.org/officeDocument/2006/relationships/image" Target="../media/image156.jpeg"/><Relationship Id="rId31" Type="http://schemas.openxmlformats.org/officeDocument/2006/relationships/image" Target="../media/image168.jpeg"/><Relationship Id="rId4" Type="http://schemas.openxmlformats.org/officeDocument/2006/relationships/image" Target="../media/image141.jpeg"/><Relationship Id="rId9" Type="http://schemas.openxmlformats.org/officeDocument/2006/relationships/image" Target="../media/image146.jpeg"/><Relationship Id="rId14" Type="http://schemas.openxmlformats.org/officeDocument/2006/relationships/image" Target="../media/image151.jpeg"/><Relationship Id="rId22" Type="http://schemas.openxmlformats.org/officeDocument/2006/relationships/image" Target="../media/image159.jpeg"/><Relationship Id="rId27" Type="http://schemas.openxmlformats.org/officeDocument/2006/relationships/image" Target="../media/image164.jpeg"/><Relationship Id="rId30" Type="http://schemas.openxmlformats.org/officeDocument/2006/relationships/image" Target="../media/image167.jpeg"/></Relationships>
</file>

<file path=xl/drawings/drawing1.xml><?xml version="1.0" encoding="utf-8"?>
<xdr:wsDr xmlns:xdr="http://schemas.openxmlformats.org/drawingml/2006/spreadsheetDrawing" xmlns:a="http://schemas.openxmlformats.org/drawingml/2006/main">
  <xdr:twoCellAnchor>
    <xdr:from>
      <xdr:col>12</xdr:col>
      <xdr:colOff>11905</xdr:colOff>
      <xdr:row>239</xdr:row>
      <xdr:rowOff>0</xdr:rowOff>
    </xdr:from>
    <xdr:to>
      <xdr:col>19</xdr:col>
      <xdr:colOff>1142999</xdr:colOff>
      <xdr:row>247</xdr:row>
      <xdr:rowOff>428625</xdr:rowOff>
    </xdr:to>
    <xdr:graphicFrame macro="">
      <xdr:nvGraphicFramePr>
        <xdr:cNvPr id="3" name="Gráfico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154</xdr:row>
      <xdr:rowOff>44223</xdr:rowOff>
    </xdr:from>
    <xdr:to>
      <xdr:col>19</xdr:col>
      <xdr:colOff>1143000</xdr:colOff>
      <xdr:row>161</xdr:row>
      <xdr:rowOff>231320</xdr:rowOff>
    </xdr:to>
    <xdr:graphicFrame macro="">
      <xdr:nvGraphicFramePr>
        <xdr:cNvPr id="4" name="Gráfico 5">
          <a:extLst>
            <a:ext uri="{FF2B5EF4-FFF2-40B4-BE49-F238E27FC236}">
              <a16:creationId xmlns:a16="http://schemas.microsoft.com/office/drawing/2014/main" id="{00000000-0008-0000-0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198</xdr:row>
      <xdr:rowOff>83127</xdr:rowOff>
    </xdr:from>
    <xdr:to>
      <xdr:col>19</xdr:col>
      <xdr:colOff>1166812</xdr:colOff>
      <xdr:row>204</xdr:row>
      <xdr:rowOff>193965</xdr:rowOff>
    </xdr:to>
    <xdr:graphicFrame macro="">
      <xdr:nvGraphicFramePr>
        <xdr:cNvPr id="5" name="Gráfico 6">
          <a:extLst>
            <a:ext uri="{FF2B5EF4-FFF2-40B4-BE49-F238E27FC236}">
              <a16:creationId xmlns:a16="http://schemas.microsoft.com/office/drawing/2014/main" id="{00000000-0008-0000-00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254</xdr:row>
      <xdr:rowOff>23813</xdr:rowOff>
    </xdr:from>
    <xdr:to>
      <xdr:col>19</xdr:col>
      <xdr:colOff>1095376</xdr:colOff>
      <xdr:row>261</xdr:row>
      <xdr:rowOff>285750</xdr:rowOff>
    </xdr:to>
    <xdr:graphicFrame macro="">
      <xdr:nvGraphicFramePr>
        <xdr:cNvPr id="6" name="Gráfico 7">
          <a:extLst>
            <a:ext uri="{FF2B5EF4-FFF2-40B4-BE49-F238E27FC236}">
              <a16:creationId xmlns:a16="http://schemas.microsoft.com/office/drawing/2014/main" id="{00000000-0008-0000-0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275</xdr:row>
      <xdr:rowOff>0</xdr:rowOff>
    </xdr:from>
    <xdr:to>
      <xdr:col>19</xdr:col>
      <xdr:colOff>1131094</xdr:colOff>
      <xdr:row>282</xdr:row>
      <xdr:rowOff>11906</xdr:rowOff>
    </xdr:to>
    <xdr:graphicFrame macro="">
      <xdr:nvGraphicFramePr>
        <xdr:cNvPr id="7" name="Gráfico 8">
          <a:extLst>
            <a:ext uri="{FF2B5EF4-FFF2-40B4-BE49-F238E27FC236}">
              <a16:creationId xmlns:a16="http://schemas.microsoft.com/office/drawing/2014/main" id="{00000000-0008-0000-0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489516" y="292667"/>
          <a:ext cx="2026896" cy="1020129"/>
        </a:xfrm>
        <a:prstGeom prst="rect">
          <a:avLst/>
        </a:prstGeom>
      </xdr:spPr>
    </xdr:pic>
    <xdr:clientData/>
  </xdr:twoCellAnchor>
  <xdr:twoCellAnchor>
    <xdr:from>
      <xdr:col>11</xdr:col>
      <xdr:colOff>142875</xdr:colOff>
      <xdr:row>139</xdr:row>
      <xdr:rowOff>269875</xdr:rowOff>
    </xdr:from>
    <xdr:to>
      <xdr:col>19</xdr:col>
      <xdr:colOff>1188736</xdr:colOff>
      <xdr:row>151</xdr:row>
      <xdr:rowOff>147411</xdr:rowOff>
    </xdr:to>
    <xdr:graphicFrame macro="">
      <xdr:nvGraphicFramePr>
        <xdr:cNvPr id="9" name="Gráfico 8">
          <a:extLst>
            <a:ext uri="{FF2B5EF4-FFF2-40B4-BE49-F238E27FC236}">
              <a16:creationId xmlns:a16="http://schemas.microsoft.com/office/drawing/2014/main" id="{00000000-0008-0000-00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623455</xdr:colOff>
      <xdr:row>386</xdr:row>
      <xdr:rowOff>138546</xdr:rowOff>
    </xdr:from>
    <xdr:to>
      <xdr:col>17</xdr:col>
      <xdr:colOff>191885</xdr:colOff>
      <xdr:row>386</xdr:row>
      <xdr:rowOff>2592186</xdr:rowOff>
    </xdr:to>
    <xdr:pic>
      <xdr:nvPicPr>
        <xdr:cNvPr id="12" name="Imagen 11">
          <a:extLst>
            <a:ext uri="{FF2B5EF4-FFF2-40B4-BE49-F238E27FC236}">
              <a16:creationId xmlns:a16="http://schemas.microsoft.com/office/drawing/2014/main" id="{04A315EE-C3E5-4363-A295-1B0FBDA469BE}"/>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791200" y="534730037"/>
          <a:ext cx="9557558" cy="2453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0033D8D4-0501-4A62-9D9B-D9B0382B26D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104775</xdr:colOff>
      <xdr:row>1</xdr:row>
      <xdr:rowOff>47625</xdr:rowOff>
    </xdr:from>
    <xdr:ext cx="619125" cy="533400"/>
    <xdr:pic>
      <xdr:nvPicPr>
        <xdr:cNvPr id="3" name="4 Imagen">
          <a:extLst>
            <a:ext uri="{FF2B5EF4-FFF2-40B4-BE49-F238E27FC236}">
              <a16:creationId xmlns:a16="http://schemas.microsoft.com/office/drawing/2014/main" id="{F03E87FA-F956-47F8-86F2-D2DACF68274E}"/>
            </a:ext>
          </a:extLst>
        </xdr:cNvPr>
        <xdr:cNvPicPr>
          <a:picLocks noChangeAspect="1"/>
        </xdr:cNvPicPr>
      </xdr:nvPicPr>
      <xdr:blipFill>
        <a:blip xmlns:r="http://schemas.openxmlformats.org/officeDocument/2006/relationships" r:embed="rId2"/>
        <a:stretch>
          <a:fillRect/>
        </a:stretch>
      </xdr:blipFill>
      <xdr:spPr>
        <a:xfrm>
          <a:off x="417195" y="230505"/>
          <a:ext cx="619125" cy="533400"/>
        </a:xfrm>
        <a:prstGeom prst="rect">
          <a:avLst/>
        </a:prstGeom>
      </xdr:spPr>
    </xdr:pic>
    <xdr:clientData/>
  </xdr:oneCellAnchor>
  <xdr:oneCellAnchor>
    <xdr:from>
      <xdr:col>18</xdr:col>
      <xdr:colOff>295276</xdr:colOff>
      <xdr:row>1</xdr:row>
      <xdr:rowOff>57149</xdr:rowOff>
    </xdr:from>
    <xdr:ext cx="798492" cy="504825"/>
    <xdr:pic>
      <xdr:nvPicPr>
        <xdr:cNvPr id="4" name="Imagen 3">
          <a:extLst>
            <a:ext uri="{FF2B5EF4-FFF2-40B4-BE49-F238E27FC236}">
              <a16:creationId xmlns:a16="http://schemas.microsoft.com/office/drawing/2014/main" id="{702507CF-04C3-4BF0-AD46-AFF8A98FBE7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327756" y="240029"/>
          <a:ext cx="798492" cy="504825"/>
        </a:xfrm>
        <a:prstGeom prst="rect">
          <a:avLst/>
        </a:prstGeom>
      </xdr:spPr>
    </xdr:pic>
    <xdr:clientData/>
  </xdr:oneCellAnchor>
  <xdr:oneCellAnchor>
    <xdr:from>
      <xdr:col>10</xdr:col>
      <xdr:colOff>104775</xdr:colOff>
      <xdr:row>1</xdr:row>
      <xdr:rowOff>38100</xdr:rowOff>
    </xdr:from>
    <xdr:ext cx="552450" cy="542925"/>
    <xdr:pic>
      <xdr:nvPicPr>
        <xdr:cNvPr id="5" name="4 Imagen">
          <a:extLst>
            <a:ext uri="{FF2B5EF4-FFF2-40B4-BE49-F238E27FC236}">
              <a16:creationId xmlns:a16="http://schemas.microsoft.com/office/drawing/2014/main" id="{B255A116-C34B-45F4-8276-34C5B53B243A}"/>
            </a:ext>
          </a:extLst>
        </xdr:cNvPr>
        <xdr:cNvPicPr>
          <a:picLocks noChangeAspect="1"/>
        </xdr:cNvPicPr>
      </xdr:nvPicPr>
      <xdr:blipFill>
        <a:blip xmlns:r="http://schemas.openxmlformats.org/officeDocument/2006/relationships" r:embed="rId2"/>
        <a:stretch>
          <a:fillRect/>
        </a:stretch>
      </xdr:blipFill>
      <xdr:spPr>
        <a:xfrm>
          <a:off x="9317355" y="220980"/>
          <a:ext cx="552450" cy="542925"/>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6D007A8D-917E-4F01-BD0E-646C496829F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780209C8-B489-4861-9D87-9C6DD58DBFE7}"/>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1</xdr:col>
      <xdr:colOff>530349</xdr:colOff>
      <xdr:row>24</xdr:row>
      <xdr:rowOff>58820</xdr:rowOff>
    </xdr:from>
    <xdr:to>
      <xdr:col>6</xdr:col>
      <xdr:colOff>128349</xdr:colOff>
      <xdr:row>37</xdr:row>
      <xdr:rowOff>138320</xdr:rowOff>
    </xdr:to>
    <xdr:pic>
      <xdr:nvPicPr>
        <xdr:cNvPr id="4" name="Imagen 3">
          <a:extLst>
            <a:ext uri="{FF2B5EF4-FFF2-40B4-BE49-F238E27FC236}">
              <a16:creationId xmlns:a16="http://schemas.microsoft.com/office/drawing/2014/main" id="{F9C55869-650A-4864-8AA5-9224B73BC74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22829" y="4844180"/>
          <a:ext cx="3560400" cy="2456940"/>
        </a:xfrm>
        <a:prstGeom prst="rect">
          <a:avLst/>
        </a:prstGeom>
      </xdr:spPr>
    </xdr:pic>
    <xdr:clientData/>
  </xdr:twoCellAnchor>
  <xdr:twoCellAnchor editAs="oneCell">
    <xdr:from>
      <xdr:col>7</xdr:col>
      <xdr:colOff>229262</xdr:colOff>
      <xdr:row>24</xdr:row>
      <xdr:rowOff>57647</xdr:rowOff>
    </xdr:from>
    <xdr:to>
      <xdr:col>11</xdr:col>
      <xdr:colOff>539934</xdr:colOff>
      <xdr:row>37</xdr:row>
      <xdr:rowOff>100151</xdr:rowOff>
    </xdr:to>
    <xdr:pic>
      <xdr:nvPicPr>
        <xdr:cNvPr id="5" name="Imagen 4">
          <a:extLst>
            <a:ext uri="{FF2B5EF4-FFF2-40B4-BE49-F238E27FC236}">
              <a16:creationId xmlns:a16="http://schemas.microsoft.com/office/drawing/2014/main" id="{0CC59B34-246B-4771-8C00-8B536C72B20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776622" y="4843007"/>
          <a:ext cx="3480592" cy="2419944"/>
        </a:xfrm>
        <a:prstGeom prst="rect">
          <a:avLst/>
        </a:prstGeom>
      </xdr:spPr>
    </xdr:pic>
    <xdr:clientData/>
  </xdr:twoCellAnchor>
  <xdr:twoCellAnchor editAs="oneCell">
    <xdr:from>
      <xdr:col>7</xdr:col>
      <xdr:colOff>228600</xdr:colOff>
      <xdr:row>8</xdr:row>
      <xdr:rowOff>66675</xdr:rowOff>
    </xdr:from>
    <xdr:to>
      <xdr:col>11</xdr:col>
      <xdr:colOff>540600</xdr:colOff>
      <xdr:row>21</xdr:row>
      <xdr:rowOff>110175</xdr:rowOff>
    </xdr:to>
    <xdr:pic>
      <xdr:nvPicPr>
        <xdr:cNvPr id="6" name="Imagen 5">
          <a:extLst>
            <a:ext uri="{FF2B5EF4-FFF2-40B4-BE49-F238E27FC236}">
              <a16:creationId xmlns:a16="http://schemas.microsoft.com/office/drawing/2014/main" id="{804159BE-5A9A-42D9-87FA-C9E1C445D11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775960" y="1918335"/>
          <a:ext cx="3481920" cy="2420940"/>
        </a:xfrm>
        <a:prstGeom prst="rect">
          <a:avLst/>
        </a:prstGeom>
      </xdr:spPr>
    </xdr:pic>
    <xdr:clientData/>
  </xdr:twoCellAnchor>
  <xdr:twoCellAnchor editAs="oneCell">
    <xdr:from>
      <xdr:col>1</xdr:col>
      <xdr:colOff>590550</xdr:colOff>
      <xdr:row>8</xdr:row>
      <xdr:rowOff>66675</xdr:rowOff>
    </xdr:from>
    <xdr:to>
      <xdr:col>6</xdr:col>
      <xdr:colOff>140550</xdr:colOff>
      <xdr:row>21</xdr:row>
      <xdr:rowOff>110175</xdr:rowOff>
    </xdr:to>
    <xdr:pic>
      <xdr:nvPicPr>
        <xdr:cNvPr id="7" name="Imagen 6">
          <a:extLst>
            <a:ext uri="{FF2B5EF4-FFF2-40B4-BE49-F238E27FC236}">
              <a16:creationId xmlns:a16="http://schemas.microsoft.com/office/drawing/2014/main" id="{FC44AFAB-56FB-44FD-8076-A091F7DB7687}"/>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83030" y="1918335"/>
          <a:ext cx="3512400" cy="2420940"/>
        </a:xfrm>
        <a:prstGeom prst="rect">
          <a:avLst/>
        </a:prstGeom>
      </xdr:spPr>
    </xdr:pic>
    <xdr:clientData/>
  </xdr:twoCellAnchor>
  <xdr:oneCellAnchor>
    <xdr:from>
      <xdr:col>7</xdr:col>
      <xdr:colOff>45685</xdr:colOff>
      <xdr:row>41</xdr:row>
      <xdr:rowOff>118295</xdr:rowOff>
    </xdr:from>
    <xdr:ext cx="3712000" cy="2088000"/>
    <xdr:pic>
      <xdr:nvPicPr>
        <xdr:cNvPr id="8" name="Imagen 7">
          <a:extLst>
            <a:ext uri="{FF2B5EF4-FFF2-40B4-BE49-F238E27FC236}">
              <a16:creationId xmlns:a16="http://schemas.microsoft.com/office/drawing/2014/main" id="{8C917E3C-E72D-46C3-BFDB-CE253BF15F7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593045" y="8294555"/>
          <a:ext cx="3712000" cy="2088000"/>
        </a:xfrm>
        <a:prstGeom prst="rect">
          <a:avLst/>
        </a:prstGeom>
      </xdr:spPr>
    </xdr:pic>
    <xdr:clientData/>
  </xdr:oneCellAnchor>
  <xdr:oneCellAnchor>
    <xdr:from>
      <xdr:col>1</xdr:col>
      <xdr:colOff>575104</xdr:colOff>
      <xdr:row>56</xdr:row>
      <xdr:rowOff>22581</xdr:rowOff>
    </xdr:from>
    <xdr:ext cx="3504000" cy="2628000"/>
    <xdr:pic>
      <xdr:nvPicPr>
        <xdr:cNvPr id="9" name="Imagen 8">
          <a:extLst>
            <a:ext uri="{FF2B5EF4-FFF2-40B4-BE49-F238E27FC236}">
              <a16:creationId xmlns:a16="http://schemas.microsoft.com/office/drawing/2014/main" id="{EB98AB26-BCCE-4747-9ABF-DD55A13FD73D}"/>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367584" y="11422101"/>
          <a:ext cx="3504000" cy="2628000"/>
        </a:xfrm>
        <a:prstGeom prst="rect">
          <a:avLst/>
        </a:prstGeom>
      </xdr:spPr>
    </xdr:pic>
    <xdr:clientData/>
  </xdr:oneCellAnchor>
  <xdr:oneCellAnchor>
    <xdr:from>
      <xdr:col>1</xdr:col>
      <xdr:colOff>655285</xdr:colOff>
      <xdr:row>40</xdr:row>
      <xdr:rowOff>75020</xdr:rowOff>
    </xdr:from>
    <xdr:ext cx="3408000" cy="2556000"/>
    <xdr:pic>
      <xdr:nvPicPr>
        <xdr:cNvPr id="10" name="Imagen 9">
          <a:extLst>
            <a:ext uri="{FF2B5EF4-FFF2-40B4-BE49-F238E27FC236}">
              <a16:creationId xmlns:a16="http://schemas.microsoft.com/office/drawing/2014/main" id="{4BBAD994-6B59-42EC-8E3D-BB7DE6043AA1}"/>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447765" y="8068400"/>
          <a:ext cx="3408000" cy="2556000"/>
        </a:xfrm>
        <a:prstGeom prst="rect">
          <a:avLst/>
        </a:prstGeom>
      </xdr:spPr>
    </xdr:pic>
    <xdr:clientData/>
  </xdr:oneCellAnchor>
  <xdr:oneCellAnchor>
    <xdr:from>
      <xdr:col>7</xdr:col>
      <xdr:colOff>200025</xdr:colOff>
      <xdr:row>56</xdr:row>
      <xdr:rowOff>38099</xdr:rowOff>
    </xdr:from>
    <xdr:ext cx="3456000" cy="2592000"/>
    <xdr:pic>
      <xdr:nvPicPr>
        <xdr:cNvPr id="11" name="Imagen 10">
          <a:extLst>
            <a:ext uri="{FF2B5EF4-FFF2-40B4-BE49-F238E27FC236}">
              <a16:creationId xmlns:a16="http://schemas.microsoft.com/office/drawing/2014/main" id="{7C5A55C6-AA19-4C6A-BCB7-2CBE5924C9D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747385" y="11437619"/>
          <a:ext cx="3456000" cy="2592000"/>
        </a:xfrm>
        <a:prstGeom prst="rect">
          <a:avLst/>
        </a:prstGeom>
      </xdr:spPr>
    </xdr:pic>
    <xdr:clientData/>
  </xdr:oneCellAnchor>
  <xdr:oneCellAnchor>
    <xdr:from>
      <xdr:col>1</xdr:col>
      <xdr:colOff>575104</xdr:colOff>
      <xdr:row>72</xdr:row>
      <xdr:rowOff>22581</xdr:rowOff>
    </xdr:from>
    <xdr:ext cx="3504000" cy="2492019"/>
    <xdr:pic>
      <xdr:nvPicPr>
        <xdr:cNvPr id="12" name="Imagen 11">
          <a:extLst>
            <a:ext uri="{FF2B5EF4-FFF2-40B4-BE49-F238E27FC236}">
              <a16:creationId xmlns:a16="http://schemas.microsoft.com/office/drawing/2014/main" id="{1F33521E-92A5-4B27-96D0-3307B7E94ED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367584" y="14599641"/>
          <a:ext cx="3504000" cy="2492019"/>
        </a:xfrm>
        <a:prstGeom prst="rect">
          <a:avLst/>
        </a:prstGeom>
      </xdr:spPr>
    </xdr:pic>
    <xdr:clientData/>
  </xdr:oneCellAnchor>
  <xdr:oneCellAnchor>
    <xdr:from>
      <xdr:col>7</xdr:col>
      <xdr:colOff>200025</xdr:colOff>
      <xdr:row>72</xdr:row>
      <xdr:rowOff>38099</xdr:rowOff>
    </xdr:from>
    <xdr:ext cx="3456000" cy="2423161"/>
    <xdr:pic>
      <xdr:nvPicPr>
        <xdr:cNvPr id="13" name="Imagen 12">
          <a:extLst>
            <a:ext uri="{FF2B5EF4-FFF2-40B4-BE49-F238E27FC236}">
              <a16:creationId xmlns:a16="http://schemas.microsoft.com/office/drawing/2014/main" id="{27B6F59A-41D3-472F-A33A-8BB901E54A5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747385" y="14615159"/>
          <a:ext cx="3456000" cy="2423161"/>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936566" y="138343"/>
          <a:ext cx="843803" cy="299808"/>
        </a:xfrm>
        <a:prstGeom prst="rect">
          <a:avLst/>
        </a:prstGeom>
      </xdr:spPr>
    </xdr:pic>
    <xdr:clientData/>
  </xdr:oneCellAnchor>
  <xdr:oneCellAnchor>
    <xdr:from>
      <xdr:col>1</xdr:col>
      <xdr:colOff>247649</xdr:colOff>
      <xdr:row>0</xdr:row>
      <xdr:rowOff>123826</xdr:rowOff>
    </xdr:from>
    <xdr:ext cx="714375" cy="247649"/>
    <xdr:pic>
      <xdr:nvPicPr>
        <xdr:cNvPr id="3" name="4 Imagen">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04849" y="123826"/>
          <a:ext cx="714375" cy="247649"/>
        </a:xfrm>
        <a:prstGeom prst="rect">
          <a:avLst/>
        </a:prstGeom>
      </xdr:spPr>
    </xdr:pic>
    <xdr:clientData/>
  </xdr:oneCellAnchor>
  <xdr:twoCellAnchor editAs="oneCell">
    <xdr:from>
      <xdr:col>1</xdr:col>
      <xdr:colOff>555812</xdr:colOff>
      <xdr:row>5</xdr:row>
      <xdr:rowOff>80682</xdr:rowOff>
    </xdr:from>
    <xdr:to>
      <xdr:col>5</xdr:col>
      <xdr:colOff>838200</xdr:colOff>
      <xdr:row>18</xdr:row>
      <xdr:rowOff>107576</xdr:rowOff>
    </xdr:to>
    <xdr:pic>
      <xdr:nvPicPr>
        <xdr:cNvPr id="14" name="12 Imagen">
          <a:extLst>
            <a:ext uri="{FF2B5EF4-FFF2-40B4-BE49-F238E27FC236}">
              <a16:creationId xmlns:a16="http://schemas.microsoft.com/office/drawing/2014/main" id="{7F6036CE-79E6-4303-81C9-654DD1B0F824}"/>
            </a:ext>
          </a:extLst>
        </xdr:cNvPr>
        <xdr:cNvPicPr>
          <a:picLocks noChangeAspect="1"/>
        </xdr:cNvPicPr>
      </xdr:nvPicPr>
      <xdr:blipFill>
        <a:blip xmlns:r="http://schemas.openxmlformats.org/officeDocument/2006/relationships" r:embed="rId3"/>
        <a:stretch>
          <a:fillRect/>
        </a:stretch>
      </xdr:blipFill>
      <xdr:spPr>
        <a:xfrm>
          <a:off x="1030941" y="1506070"/>
          <a:ext cx="3437965" cy="2375647"/>
        </a:xfrm>
        <a:prstGeom prst="rect">
          <a:avLst/>
        </a:prstGeom>
      </xdr:spPr>
    </xdr:pic>
    <xdr:clientData/>
  </xdr:twoCellAnchor>
  <xdr:twoCellAnchor editAs="oneCell">
    <xdr:from>
      <xdr:col>8</xdr:col>
      <xdr:colOff>358589</xdr:colOff>
      <xdr:row>5</xdr:row>
      <xdr:rowOff>89647</xdr:rowOff>
    </xdr:from>
    <xdr:to>
      <xdr:col>10</xdr:col>
      <xdr:colOff>267597</xdr:colOff>
      <xdr:row>18</xdr:row>
      <xdr:rowOff>147021</xdr:rowOff>
    </xdr:to>
    <xdr:pic>
      <xdr:nvPicPr>
        <xdr:cNvPr id="15" name="13 Imagen">
          <a:extLst>
            <a:ext uri="{FF2B5EF4-FFF2-40B4-BE49-F238E27FC236}">
              <a16:creationId xmlns:a16="http://schemas.microsoft.com/office/drawing/2014/main" id="{3C248EE4-E9BF-4CA5-AE9A-4DBC7AD2F8ED}"/>
            </a:ext>
          </a:extLst>
        </xdr:cNvPr>
        <xdr:cNvPicPr>
          <a:picLocks noChangeAspect="1"/>
        </xdr:cNvPicPr>
      </xdr:nvPicPr>
      <xdr:blipFill>
        <a:blip xmlns:r="http://schemas.openxmlformats.org/officeDocument/2006/relationships" r:embed="rId4"/>
        <a:stretch>
          <a:fillRect/>
        </a:stretch>
      </xdr:blipFill>
      <xdr:spPr>
        <a:xfrm>
          <a:off x="6149789" y="1515035"/>
          <a:ext cx="1979855" cy="2406127"/>
        </a:xfrm>
        <a:prstGeom prst="rect">
          <a:avLst/>
        </a:prstGeom>
      </xdr:spPr>
    </xdr:pic>
    <xdr:clientData/>
  </xdr:twoCellAnchor>
  <xdr:twoCellAnchor editAs="oneCell">
    <xdr:from>
      <xdr:col>7</xdr:col>
      <xdr:colOff>463924</xdr:colOff>
      <xdr:row>21</xdr:row>
      <xdr:rowOff>76201</xdr:rowOff>
    </xdr:from>
    <xdr:to>
      <xdr:col>11</xdr:col>
      <xdr:colOff>242944</xdr:colOff>
      <xdr:row>34</xdr:row>
      <xdr:rowOff>110715</xdr:rowOff>
    </xdr:to>
    <xdr:pic>
      <xdr:nvPicPr>
        <xdr:cNvPr id="16" name="18 Imagen">
          <a:extLst>
            <a:ext uri="{FF2B5EF4-FFF2-40B4-BE49-F238E27FC236}">
              <a16:creationId xmlns:a16="http://schemas.microsoft.com/office/drawing/2014/main" id="{C00E2A83-D779-4555-8F20-453C40A7F1F4}"/>
            </a:ext>
          </a:extLst>
        </xdr:cNvPr>
        <xdr:cNvPicPr>
          <a:picLocks noChangeAspect="1"/>
        </xdr:cNvPicPr>
      </xdr:nvPicPr>
      <xdr:blipFill>
        <a:blip xmlns:r="http://schemas.openxmlformats.org/officeDocument/2006/relationships" r:embed="rId5"/>
        <a:stretch>
          <a:fillRect/>
        </a:stretch>
      </xdr:blipFill>
      <xdr:spPr>
        <a:xfrm>
          <a:off x="5466230" y="4612342"/>
          <a:ext cx="3427655" cy="2383267"/>
        </a:xfrm>
        <a:prstGeom prst="rect">
          <a:avLst/>
        </a:prstGeom>
      </xdr:spPr>
    </xdr:pic>
    <xdr:clientData/>
  </xdr:twoCellAnchor>
  <xdr:twoCellAnchor editAs="oneCell">
    <xdr:from>
      <xdr:col>1</xdr:col>
      <xdr:colOff>452718</xdr:colOff>
      <xdr:row>21</xdr:row>
      <xdr:rowOff>85164</xdr:rowOff>
    </xdr:from>
    <xdr:to>
      <xdr:col>5</xdr:col>
      <xdr:colOff>742726</xdr:colOff>
      <xdr:row>34</xdr:row>
      <xdr:rowOff>119678</xdr:rowOff>
    </xdr:to>
    <xdr:pic>
      <xdr:nvPicPr>
        <xdr:cNvPr id="17" name="20 Imagen">
          <a:extLst>
            <a:ext uri="{FF2B5EF4-FFF2-40B4-BE49-F238E27FC236}">
              <a16:creationId xmlns:a16="http://schemas.microsoft.com/office/drawing/2014/main" id="{3CF42B66-0604-4BED-A535-5609514A85E9}"/>
            </a:ext>
          </a:extLst>
        </xdr:cNvPr>
        <xdr:cNvPicPr>
          <a:picLocks noChangeAspect="1"/>
        </xdr:cNvPicPr>
      </xdr:nvPicPr>
      <xdr:blipFill>
        <a:blip xmlns:r="http://schemas.openxmlformats.org/officeDocument/2006/relationships" r:embed="rId6"/>
        <a:stretch>
          <a:fillRect/>
        </a:stretch>
      </xdr:blipFill>
      <xdr:spPr>
        <a:xfrm>
          <a:off x="927847" y="4621305"/>
          <a:ext cx="3445585" cy="2383267"/>
        </a:xfrm>
        <a:prstGeom prst="rect">
          <a:avLst/>
        </a:prstGeom>
      </xdr:spPr>
    </xdr:pic>
    <xdr:clientData/>
  </xdr:twoCellAnchor>
  <xdr:twoCellAnchor editAs="oneCell">
    <xdr:from>
      <xdr:col>1</xdr:col>
      <xdr:colOff>519953</xdr:colOff>
      <xdr:row>37</xdr:row>
      <xdr:rowOff>67235</xdr:rowOff>
    </xdr:from>
    <xdr:to>
      <xdr:col>5</xdr:col>
      <xdr:colOff>809961</xdr:colOff>
      <xdr:row>50</xdr:row>
      <xdr:rowOff>119679</xdr:rowOff>
    </xdr:to>
    <xdr:pic>
      <xdr:nvPicPr>
        <xdr:cNvPr id="18" name="23 Imagen">
          <a:extLst>
            <a:ext uri="{FF2B5EF4-FFF2-40B4-BE49-F238E27FC236}">
              <a16:creationId xmlns:a16="http://schemas.microsoft.com/office/drawing/2014/main" id="{12757673-25F5-4501-972E-6900D79B57D6}"/>
            </a:ext>
          </a:extLst>
        </xdr:cNvPr>
        <xdr:cNvPicPr>
          <a:picLocks noChangeAspect="1"/>
        </xdr:cNvPicPr>
      </xdr:nvPicPr>
      <xdr:blipFill>
        <a:blip xmlns:r="http://schemas.openxmlformats.org/officeDocument/2006/relationships" r:embed="rId7"/>
        <a:stretch>
          <a:fillRect/>
        </a:stretch>
      </xdr:blipFill>
      <xdr:spPr>
        <a:xfrm>
          <a:off x="995082" y="7723094"/>
          <a:ext cx="3445585" cy="2383267"/>
        </a:xfrm>
        <a:prstGeom prst="rect">
          <a:avLst/>
        </a:prstGeom>
      </xdr:spPr>
    </xdr:pic>
    <xdr:clientData/>
  </xdr:twoCellAnchor>
  <xdr:twoCellAnchor editAs="oneCell">
    <xdr:from>
      <xdr:col>1</xdr:col>
      <xdr:colOff>488576</xdr:colOff>
      <xdr:row>53</xdr:row>
      <xdr:rowOff>73958</xdr:rowOff>
    </xdr:from>
    <xdr:to>
      <xdr:col>5</xdr:col>
      <xdr:colOff>778584</xdr:colOff>
      <xdr:row>66</xdr:row>
      <xdr:rowOff>126402</xdr:rowOff>
    </xdr:to>
    <xdr:pic>
      <xdr:nvPicPr>
        <xdr:cNvPr id="19" name="29 Imagen">
          <a:extLst>
            <a:ext uri="{FF2B5EF4-FFF2-40B4-BE49-F238E27FC236}">
              <a16:creationId xmlns:a16="http://schemas.microsoft.com/office/drawing/2014/main" id="{F290C7B1-1B37-49B5-AD84-18C6DEF4A3E8}"/>
            </a:ext>
          </a:extLst>
        </xdr:cNvPr>
        <xdr:cNvPicPr>
          <a:picLocks noChangeAspect="1"/>
        </xdr:cNvPicPr>
      </xdr:nvPicPr>
      <xdr:blipFill>
        <a:blip xmlns:r="http://schemas.openxmlformats.org/officeDocument/2006/relationships" r:embed="rId8"/>
        <a:stretch>
          <a:fillRect/>
        </a:stretch>
      </xdr:blipFill>
      <xdr:spPr>
        <a:xfrm>
          <a:off x="963705" y="10625417"/>
          <a:ext cx="3445585" cy="2383267"/>
        </a:xfrm>
        <a:prstGeom prst="rect">
          <a:avLst/>
        </a:prstGeom>
      </xdr:spPr>
    </xdr:pic>
    <xdr:clientData/>
  </xdr:twoCellAnchor>
  <xdr:twoCellAnchor editAs="oneCell">
    <xdr:from>
      <xdr:col>7</xdr:col>
      <xdr:colOff>502025</xdr:colOff>
      <xdr:row>53</xdr:row>
      <xdr:rowOff>69476</xdr:rowOff>
    </xdr:from>
    <xdr:to>
      <xdr:col>11</xdr:col>
      <xdr:colOff>285527</xdr:colOff>
      <xdr:row>66</xdr:row>
      <xdr:rowOff>114300</xdr:rowOff>
    </xdr:to>
    <xdr:pic>
      <xdr:nvPicPr>
        <xdr:cNvPr id="26" name="31 Imagen">
          <a:extLst>
            <a:ext uri="{FF2B5EF4-FFF2-40B4-BE49-F238E27FC236}">
              <a16:creationId xmlns:a16="http://schemas.microsoft.com/office/drawing/2014/main" id="{B530538D-83F9-4D66-BCB8-6A1A08B8B775}"/>
            </a:ext>
          </a:extLst>
        </xdr:cNvPr>
        <xdr:cNvPicPr>
          <a:picLocks noChangeAspect="1"/>
        </xdr:cNvPicPr>
      </xdr:nvPicPr>
      <xdr:blipFill>
        <a:blip xmlns:r="http://schemas.openxmlformats.org/officeDocument/2006/relationships" r:embed="rId9"/>
        <a:stretch>
          <a:fillRect/>
        </a:stretch>
      </xdr:blipFill>
      <xdr:spPr>
        <a:xfrm>
          <a:off x="5504331" y="10620935"/>
          <a:ext cx="3432137" cy="2375647"/>
        </a:xfrm>
        <a:prstGeom prst="rect">
          <a:avLst/>
        </a:prstGeom>
      </xdr:spPr>
    </xdr:pic>
    <xdr:clientData/>
  </xdr:twoCellAnchor>
  <xdr:twoCellAnchor editAs="oneCell">
    <xdr:from>
      <xdr:col>7</xdr:col>
      <xdr:colOff>463923</xdr:colOff>
      <xdr:row>37</xdr:row>
      <xdr:rowOff>67234</xdr:rowOff>
    </xdr:from>
    <xdr:to>
      <xdr:col>11</xdr:col>
      <xdr:colOff>247425</xdr:colOff>
      <xdr:row>50</xdr:row>
      <xdr:rowOff>112058</xdr:rowOff>
    </xdr:to>
    <xdr:pic>
      <xdr:nvPicPr>
        <xdr:cNvPr id="27" name="33 Imagen">
          <a:extLst>
            <a:ext uri="{FF2B5EF4-FFF2-40B4-BE49-F238E27FC236}">
              <a16:creationId xmlns:a16="http://schemas.microsoft.com/office/drawing/2014/main" id="{D7AE682F-B092-4CD0-A4C3-B470B759465E}"/>
            </a:ext>
          </a:extLst>
        </xdr:cNvPr>
        <xdr:cNvPicPr>
          <a:picLocks noChangeAspect="1"/>
        </xdr:cNvPicPr>
      </xdr:nvPicPr>
      <xdr:blipFill>
        <a:blip xmlns:r="http://schemas.openxmlformats.org/officeDocument/2006/relationships" r:embed="rId10"/>
        <a:stretch>
          <a:fillRect/>
        </a:stretch>
      </xdr:blipFill>
      <xdr:spPr>
        <a:xfrm>
          <a:off x="5466229" y="7723093"/>
          <a:ext cx="3432137" cy="2375647"/>
        </a:xfrm>
        <a:prstGeom prst="rect">
          <a:avLst/>
        </a:prstGeom>
      </xdr:spPr>
    </xdr:pic>
    <xdr:clientData/>
  </xdr:twoCellAnchor>
  <xdr:twoCellAnchor editAs="oneCell">
    <xdr:from>
      <xdr:col>2</xdr:col>
      <xdr:colOff>375294</xdr:colOff>
      <xdr:row>69</xdr:row>
      <xdr:rowOff>98613</xdr:rowOff>
    </xdr:from>
    <xdr:to>
      <xdr:col>5</xdr:col>
      <xdr:colOff>233081</xdr:colOff>
      <xdr:row>82</xdr:row>
      <xdr:rowOff>116779</xdr:rowOff>
    </xdr:to>
    <xdr:pic>
      <xdr:nvPicPr>
        <xdr:cNvPr id="28" name="Imagen 27">
          <a:extLst>
            <a:ext uri="{FF2B5EF4-FFF2-40B4-BE49-F238E27FC236}">
              <a16:creationId xmlns:a16="http://schemas.microsoft.com/office/drawing/2014/main" id="{69745AA7-F64E-4B26-920A-350BF42E7963}"/>
            </a:ext>
          </a:extLst>
        </xdr:cNvPr>
        <xdr:cNvPicPr>
          <a:picLocks noChangeAspect="1"/>
        </xdr:cNvPicPr>
      </xdr:nvPicPr>
      <xdr:blipFill>
        <a:blip xmlns:r="http://schemas.openxmlformats.org/officeDocument/2006/relationships" r:embed="rId11"/>
        <a:stretch>
          <a:fillRect/>
        </a:stretch>
      </xdr:blipFill>
      <xdr:spPr>
        <a:xfrm>
          <a:off x="1639318" y="13832542"/>
          <a:ext cx="2224469" cy="2644825"/>
        </a:xfrm>
        <a:prstGeom prst="rect">
          <a:avLst/>
        </a:prstGeom>
      </xdr:spPr>
    </xdr:pic>
    <xdr:clientData/>
  </xdr:twoCellAnchor>
  <xdr:twoCellAnchor editAs="oneCell">
    <xdr:from>
      <xdr:col>8</xdr:col>
      <xdr:colOff>220959</xdr:colOff>
      <xdr:row>69</xdr:row>
      <xdr:rowOff>89648</xdr:rowOff>
    </xdr:from>
    <xdr:to>
      <xdr:col>10</xdr:col>
      <xdr:colOff>335402</xdr:colOff>
      <xdr:row>82</xdr:row>
      <xdr:rowOff>116541</xdr:rowOff>
    </xdr:to>
    <xdr:pic>
      <xdr:nvPicPr>
        <xdr:cNvPr id="29" name="Imagen 28">
          <a:extLst>
            <a:ext uri="{FF2B5EF4-FFF2-40B4-BE49-F238E27FC236}">
              <a16:creationId xmlns:a16="http://schemas.microsoft.com/office/drawing/2014/main" id="{DA0E94B3-94A3-4A7C-BBE9-76903FF0567E}"/>
            </a:ext>
          </a:extLst>
        </xdr:cNvPr>
        <xdr:cNvPicPr>
          <a:picLocks noChangeAspect="1"/>
        </xdr:cNvPicPr>
      </xdr:nvPicPr>
      <xdr:blipFill>
        <a:blip xmlns:r="http://schemas.openxmlformats.org/officeDocument/2006/relationships" r:embed="rId12"/>
        <a:stretch>
          <a:fillRect/>
        </a:stretch>
      </xdr:blipFill>
      <xdr:spPr>
        <a:xfrm>
          <a:off x="6012159" y="13823577"/>
          <a:ext cx="2185290" cy="2653552"/>
        </a:xfrm>
        <a:prstGeom prst="rect">
          <a:avLst/>
        </a:prstGeom>
      </xdr:spPr>
    </xdr:pic>
    <xdr:clientData/>
  </xdr:twoCellAnchor>
  <xdr:twoCellAnchor editAs="oneCell">
    <xdr:from>
      <xdr:col>1</xdr:col>
      <xdr:colOff>654423</xdr:colOff>
      <xdr:row>85</xdr:row>
      <xdr:rowOff>60920</xdr:rowOff>
    </xdr:from>
    <xdr:to>
      <xdr:col>6</xdr:col>
      <xdr:colOff>33169</xdr:colOff>
      <xdr:row>98</xdr:row>
      <xdr:rowOff>115910</xdr:rowOff>
    </xdr:to>
    <xdr:pic>
      <xdr:nvPicPr>
        <xdr:cNvPr id="30" name="Imagen 29">
          <a:extLst>
            <a:ext uri="{FF2B5EF4-FFF2-40B4-BE49-F238E27FC236}">
              <a16:creationId xmlns:a16="http://schemas.microsoft.com/office/drawing/2014/main" id="{77020395-C0BD-4E67-A3AD-3FA36CCE11A3}"/>
            </a:ext>
          </a:extLst>
        </xdr:cNvPr>
        <xdr:cNvPicPr>
          <a:picLocks noChangeAspect="1"/>
        </xdr:cNvPicPr>
      </xdr:nvPicPr>
      <xdr:blipFill>
        <a:blip xmlns:r="http://schemas.openxmlformats.org/officeDocument/2006/relationships" r:embed="rId13"/>
        <a:stretch>
          <a:fillRect/>
        </a:stretch>
      </xdr:blipFill>
      <xdr:spPr>
        <a:xfrm>
          <a:off x="1129552" y="16977320"/>
          <a:ext cx="3475617" cy="2385814"/>
        </a:xfrm>
        <a:prstGeom prst="rect">
          <a:avLst/>
        </a:prstGeom>
      </xdr:spPr>
    </xdr:pic>
    <xdr:clientData/>
  </xdr:twoCellAnchor>
  <xdr:twoCellAnchor editAs="oneCell">
    <xdr:from>
      <xdr:col>7</xdr:col>
      <xdr:colOff>488984</xdr:colOff>
      <xdr:row>85</xdr:row>
      <xdr:rowOff>70802</xdr:rowOff>
    </xdr:from>
    <xdr:to>
      <xdr:col>11</xdr:col>
      <xdr:colOff>316495</xdr:colOff>
      <xdr:row>98</xdr:row>
      <xdr:rowOff>118172</xdr:rowOff>
    </xdr:to>
    <xdr:pic>
      <xdr:nvPicPr>
        <xdr:cNvPr id="31" name="Imagen 30">
          <a:extLst>
            <a:ext uri="{FF2B5EF4-FFF2-40B4-BE49-F238E27FC236}">
              <a16:creationId xmlns:a16="http://schemas.microsoft.com/office/drawing/2014/main" id="{360F9B05-8AD5-4A96-BB8B-F9E1DC8FEA37}"/>
            </a:ext>
          </a:extLst>
        </xdr:cNvPr>
        <xdr:cNvPicPr>
          <a:picLocks noChangeAspect="1"/>
        </xdr:cNvPicPr>
      </xdr:nvPicPr>
      <xdr:blipFill>
        <a:blip xmlns:r="http://schemas.openxmlformats.org/officeDocument/2006/relationships" r:embed="rId14"/>
        <a:stretch>
          <a:fillRect/>
        </a:stretch>
      </xdr:blipFill>
      <xdr:spPr>
        <a:xfrm>
          <a:off x="5491290" y="16987202"/>
          <a:ext cx="3476146" cy="237819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1DA11CAD-7816-41B7-A70D-8D837799912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02805C1F-4641-4DB1-9557-5FB43813AD33}"/>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oneCellAnchor>
    <xdr:from>
      <xdr:col>1</xdr:col>
      <xdr:colOff>169113</xdr:colOff>
      <xdr:row>6</xdr:row>
      <xdr:rowOff>104776</xdr:rowOff>
    </xdr:from>
    <xdr:ext cx="3551239" cy="2351554"/>
    <xdr:pic>
      <xdr:nvPicPr>
        <xdr:cNvPr id="4" name="Imagen 3">
          <a:extLst>
            <a:ext uri="{FF2B5EF4-FFF2-40B4-BE49-F238E27FC236}">
              <a16:creationId xmlns:a16="http://schemas.microsoft.com/office/drawing/2014/main" id="{182CC223-34DB-4217-80FA-94E3AF740FE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38054" y="1843929"/>
          <a:ext cx="3551239" cy="2351554"/>
        </a:xfrm>
        <a:prstGeom prst="rect">
          <a:avLst/>
        </a:prstGeom>
      </xdr:spPr>
    </xdr:pic>
    <xdr:clientData/>
  </xdr:oneCellAnchor>
  <xdr:oneCellAnchor>
    <xdr:from>
      <xdr:col>1</xdr:col>
      <xdr:colOff>69900</xdr:colOff>
      <xdr:row>39</xdr:row>
      <xdr:rowOff>80738</xdr:rowOff>
    </xdr:from>
    <xdr:ext cx="3644850" cy="2529112"/>
    <xdr:pic>
      <xdr:nvPicPr>
        <xdr:cNvPr id="5" name="Imagen 4">
          <a:extLst>
            <a:ext uri="{FF2B5EF4-FFF2-40B4-BE49-F238E27FC236}">
              <a16:creationId xmlns:a16="http://schemas.microsoft.com/office/drawing/2014/main" id="{7E1C1AE8-8443-4B05-A9B0-D0059EEF6232}"/>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b="6094"/>
        <a:stretch/>
      </xdr:blipFill>
      <xdr:spPr>
        <a:xfrm>
          <a:off x="336600" y="8607518"/>
          <a:ext cx="3644850" cy="2529112"/>
        </a:xfrm>
        <a:prstGeom prst="rect">
          <a:avLst/>
        </a:prstGeom>
      </xdr:spPr>
    </xdr:pic>
    <xdr:clientData/>
  </xdr:oneCellAnchor>
  <xdr:oneCellAnchor>
    <xdr:from>
      <xdr:col>7</xdr:col>
      <xdr:colOff>150297</xdr:colOff>
      <xdr:row>22</xdr:row>
      <xdr:rowOff>95811</xdr:rowOff>
    </xdr:from>
    <xdr:ext cx="4483896" cy="2387414"/>
    <xdr:pic>
      <xdr:nvPicPr>
        <xdr:cNvPr id="6" name="Imagen 5">
          <a:extLst>
            <a:ext uri="{FF2B5EF4-FFF2-40B4-BE49-F238E27FC236}">
              <a16:creationId xmlns:a16="http://schemas.microsoft.com/office/drawing/2014/main" id="{D68CB9E7-E41A-464B-99AD-A6A0E1038D7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300956" y="5035364"/>
          <a:ext cx="4483896" cy="2387414"/>
        </a:xfrm>
        <a:prstGeom prst="rect">
          <a:avLst/>
        </a:prstGeom>
      </xdr:spPr>
    </xdr:pic>
    <xdr:clientData/>
  </xdr:oneCellAnchor>
  <xdr:oneCellAnchor>
    <xdr:from>
      <xdr:col>7</xdr:col>
      <xdr:colOff>84690</xdr:colOff>
      <xdr:row>6</xdr:row>
      <xdr:rowOff>104774</xdr:rowOff>
    </xdr:from>
    <xdr:ext cx="2125110" cy="2378449"/>
    <xdr:pic>
      <xdr:nvPicPr>
        <xdr:cNvPr id="7" name="Imagen 6">
          <a:extLst>
            <a:ext uri="{FF2B5EF4-FFF2-40B4-BE49-F238E27FC236}">
              <a16:creationId xmlns:a16="http://schemas.microsoft.com/office/drawing/2014/main" id="{2C6B755A-4DC9-4A70-8092-417C09CF07D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35349" y="1843927"/>
          <a:ext cx="2125110" cy="2378449"/>
        </a:xfrm>
        <a:prstGeom prst="rect">
          <a:avLst/>
        </a:prstGeom>
      </xdr:spPr>
    </xdr:pic>
    <xdr:clientData/>
  </xdr:oneCellAnchor>
  <xdr:twoCellAnchor editAs="oneCell">
    <xdr:from>
      <xdr:col>1</xdr:col>
      <xdr:colOff>71112</xdr:colOff>
      <xdr:row>22</xdr:row>
      <xdr:rowOff>76200</xdr:rowOff>
    </xdr:from>
    <xdr:to>
      <xdr:col>6</xdr:col>
      <xdr:colOff>571499</xdr:colOff>
      <xdr:row>35</xdr:row>
      <xdr:rowOff>104775</xdr:rowOff>
    </xdr:to>
    <xdr:pic>
      <xdr:nvPicPr>
        <xdr:cNvPr id="8" name="Imagen 7">
          <a:extLst>
            <a:ext uri="{FF2B5EF4-FFF2-40B4-BE49-F238E27FC236}">
              <a16:creationId xmlns:a16="http://schemas.microsoft.com/office/drawing/2014/main" id="{4E32927B-DF96-43CB-95D8-A21370B24F3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37812" y="5059680"/>
          <a:ext cx="3693167" cy="2421255"/>
        </a:xfrm>
        <a:prstGeom prst="rect">
          <a:avLst/>
        </a:prstGeom>
      </xdr:spPr>
    </xdr:pic>
    <xdr:clientData/>
  </xdr:twoCellAnchor>
  <xdr:twoCellAnchor editAs="oneCell">
    <xdr:from>
      <xdr:col>1</xdr:col>
      <xdr:colOff>122620</xdr:colOff>
      <xdr:row>88</xdr:row>
      <xdr:rowOff>85725</xdr:rowOff>
    </xdr:from>
    <xdr:to>
      <xdr:col>6</xdr:col>
      <xdr:colOff>571500</xdr:colOff>
      <xdr:row>101</xdr:row>
      <xdr:rowOff>125843</xdr:rowOff>
    </xdr:to>
    <xdr:pic>
      <xdr:nvPicPr>
        <xdr:cNvPr id="9" name="Imagen 8">
          <a:extLst>
            <a:ext uri="{FF2B5EF4-FFF2-40B4-BE49-F238E27FC236}">
              <a16:creationId xmlns:a16="http://schemas.microsoft.com/office/drawing/2014/main" id="{E44A8823-191D-4FC4-9DB5-3F4F2196FA0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89320" y="18571845"/>
          <a:ext cx="3641660" cy="2417559"/>
        </a:xfrm>
        <a:prstGeom prst="rect">
          <a:avLst/>
        </a:prstGeom>
      </xdr:spPr>
    </xdr:pic>
    <xdr:clientData/>
  </xdr:twoCellAnchor>
  <xdr:twoCellAnchor editAs="oneCell">
    <xdr:from>
      <xdr:col>7</xdr:col>
      <xdr:colOff>86609</xdr:colOff>
      <xdr:row>55</xdr:row>
      <xdr:rowOff>85725</xdr:rowOff>
    </xdr:from>
    <xdr:to>
      <xdr:col>11</xdr:col>
      <xdr:colOff>533399</xdr:colOff>
      <xdr:row>68</xdr:row>
      <xdr:rowOff>129225</xdr:rowOff>
    </xdr:to>
    <xdr:pic>
      <xdr:nvPicPr>
        <xdr:cNvPr id="10" name="Imagen 9">
          <a:extLst>
            <a:ext uri="{FF2B5EF4-FFF2-40B4-BE49-F238E27FC236}">
              <a16:creationId xmlns:a16="http://schemas.microsoft.com/office/drawing/2014/main" id="{BA22ED72-AD33-4886-8269-5CD241FF880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231889" y="11828145"/>
          <a:ext cx="4584450" cy="2520000"/>
        </a:xfrm>
        <a:prstGeom prst="rect">
          <a:avLst/>
        </a:prstGeom>
      </xdr:spPr>
    </xdr:pic>
    <xdr:clientData/>
  </xdr:twoCellAnchor>
  <xdr:twoCellAnchor editAs="oneCell">
    <xdr:from>
      <xdr:col>7</xdr:col>
      <xdr:colOff>114301</xdr:colOff>
      <xdr:row>72</xdr:row>
      <xdr:rowOff>57595</xdr:rowOff>
    </xdr:from>
    <xdr:to>
      <xdr:col>11</xdr:col>
      <xdr:colOff>533400</xdr:colOff>
      <xdr:row>85</xdr:row>
      <xdr:rowOff>73215</xdr:rowOff>
    </xdr:to>
    <xdr:pic>
      <xdr:nvPicPr>
        <xdr:cNvPr id="11" name="Imagen 10">
          <a:extLst>
            <a:ext uri="{FF2B5EF4-FFF2-40B4-BE49-F238E27FC236}">
              <a16:creationId xmlns:a16="http://schemas.microsoft.com/office/drawing/2014/main" id="{D8F6F4FE-D690-46FD-A0E7-6541F56E60C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259581" y="15404275"/>
          <a:ext cx="4556759" cy="2393059"/>
        </a:xfrm>
        <a:prstGeom prst="rect">
          <a:avLst/>
        </a:prstGeom>
      </xdr:spPr>
    </xdr:pic>
    <xdr:clientData/>
  </xdr:twoCellAnchor>
  <xdr:twoCellAnchor editAs="oneCell">
    <xdr:from>
      <xdr:col>1</xdr:col>
      <xdr:colOff>64709</xdr:colOff>
      <xdr:row>72</xdr:row>
      <xdr:rowOff>76201</xdr:rowOff>
    </xdr:from>
    <xdr:to>
      <xdr:col>6</xdr:col>
      <xdr:colOff>561974</xdr:colOff>
      <xdr:row>85</xdr:row>
      <xdr:rowOff>114302</xdr:rowOff>
    </xdr:to>
    <xdr:pic>
      <xdr:nvPicPr>
        <xdr:cNvPr id="12" name="Imagen 11">
          <a:extLst>
            <a:ext uri="{FF2B5EF4-FFF2-40B4-BE49-F238E27FC236}">
              <a16:creationId xmlns:a16="http://schemas.microsoft.com/office/drawing/2014/main" id="{FD3AAC3D-B595-4430-83AA-13911C9E0E5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31409" y="15422881"/>
          <a:ext cx="3690045" cy="2415540"/>
        </a:xfrm>
        <a:prstGeom prst="rect">
          <a:avLst/>
        </a:prstGeom>
      </xdr:spPr>
    </xdr:pic>
    <xdr:clientData/>
  </xdr:twoCellAnchor>
  <xdr:twoCellAnchor editAs="oneCell">
    <xdr:from>
      <xdr:col>7</xdr:col>
      <xdr:colOff>96208</xdr:colOff>
      <xdr:row>88</xdr:row>
      <xdr:rowOff>95255</xdr:rowOff>
    </xdr:from>
    <xdr:to>
      <xdr:col>11</xdr:col>
      <xdr:colOff>552450</xdr:colOff>
      <xdr:row>101</xdr:row>
      <xdr:rowOff>104774</xdr:rowOff>
    </xdr:to>
    <xdr:pic>
      <xdr:nvPicPr>
        <xdr:cNvPr id="13" name="Imagen 12">
          <a:extLst>
            <a:ext uri="{FF2B5EF4-FFF2-40B4-BE49-F238E27FC236}">
              <a16:creationId xmlns:a16="http://schemas.microsoft.com/office/drawing/2014/main" id="{0D8478F4-7829-4F64-B227-C2F283C6ACB8}"/>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241488" y="18581375"/>
          <a:ext cx="4593902" cy="2386960"/>
        </a:xfrm>
        <a:prstGeom prst="rect">
          <a:avLst/>
        </a:prstGeom>
      </xdr:spPr>
    </xdr:pic>
    <xdr:clientData/>
  </xdr:twoCellAnchor>
  <xdr:twoCellAnchor editAs="oneCell">
    <xdr:from>
      <xdr:col>1</xdr:col>
      <xdr:colOff>104774</xdr:colOff>
      <xdr:row>55</xdr:row>
      <xdr:rowOff>66672</xdr:rowOff>
    </xdr:from>
    <xdr:to>
      <xdr:col>6</xdr:col>
      <xdr:colOff>590550</xdr:colOff>
      <xdr:row>68</xdr:row>
      <xdr:rowOff>114299</xdr:rowOff>
    </xdr:to>
    <xdr:pic>
      <xdr:nvPicPr>
        <xdr:cNvPr id="14" name="Imagen 13">
          <a:extLst>
            <a:ext uri="{FF2B5EF4-FFF2-40B4-BE49-F238E27FC236}">
              <a16:creationId xmlns:a16="http://schemas.microsoft.com/office/drawing/2014/main" id="{CC5566D8-15DB-4978-8E76-6AD1D25B94CA}"/>
            </a:ext>
          </a:extLst>
        </xdr:cNvPr>
        <xdr:cNvPicPr>
          <a:picLocks noChangeAspect="1"/>
        </xdr:cNvPicPr>
      </xdr:nvPicPr>
      <xdr:blipFill>
        <a:blip xmlns:r="http://schemas.openxmlformats.org/officeDocument/2006/relationships" r:embed="rId13"/>
        <a:stretch>
          <a:fillRect/>
        </a:stretch>
      </xdr:blipFill>
      <xdr:spPr>
        <a:xfrm>
          <a:off x="371474" y="11809092"/>
          <a:ext cx="3678556" cy="2524127"/>
        </a:xfrm>
        <a:prstGeom prst="rect">
          <a:avLst/>
        </a:prstGeom>
      </xdr:spPr>
    </xdr:pic>
    <xdr:clientData/>
  </xdr:twoCellAnchor>
  <xdr:twoCellAnchor editAs="oneCell">
    <xdr:from>
      <xdr:col>7</xdr:col>
      <xdr:colOff>107407</xdr:colOff>
      <xdr:row>39</xdr:row>
      <xdr:rowOff>76201</xdr:rowOff>
    </xdr:from>
    <xdr:to>
      <xdr:col>11</xdr:col>
      <xdr:colOff>590549</xdr:colOff>
      <xdr:row>52</xdr:row>
      <xdr:rowOff>161926</xdr:rowOff>
    </xdr:to>
    <xdr:pic>
      <xdr:nvPicPr>
        <xdr:cNvPr id="15" name="Imagen 14">
          <a:extLst>
            <a:ext uri="{FF2B5EF4-FFF2-40B4-BE49-F238E27FC236}">
              <a16:creationId xmlns:a16="http://schemas.microsoft.com/office/drawing/2014/main" id="{4F77BD0B-33FF-4A5A-8646-B918FD91FBE2}"/>
            </a:ext>
          </a:extLst>
        </xdr:cNvPr>
        <xdr:cNvPicPr>
          <a:picLocks noChangeAspect="1"/>
        </xdr:cNvPicPr>
      </xdr:nvPicPr>
      <xdr:blipFill>
        <a:blip xmlns:r="http://schemas.openxmlformats.org/officeDocument/2006/relationships" r:embed="rId14"/>
        <a:stretch>
          <a:fillRect/>
        </a:stretch>
      </xdr:blipFill>
      <xdr:spPr>
        <a:xfrm>
          <a:off x="4252687" y="8602981"/>
          <a:ext cx="4620802" cy="2463164"/>
        </a:xfrm>
        <a:prstGeom prst="rect">
          <a:avLst/>
        </a:prstGeom>
      </xdr:spPr>
    </xdr:pic>
    <xdr:clientData/>
  </xdr:twoCellAnchor>
  <xdr:oneCellAnchor>
    <xdr:from>
      <xdr:col>9</xdr:col>
      <xdr:colOff>114299</xdr:colOff>
      <xdr:row>6</xdr:row>
      <xdr:rowOff>76200</xdr:rowOff>
    </xdr:from>
    <xdr:ext cx="2362201" cy="2398060"/>
    <xdr:pic>
      <xdr:nvPicPr>
        <xdr:cNvPr id="16" name="Imagen 15">
          <a:extLst>
            <a:ext uri="{FF2B5EF4-FFF2-40B4-BE49-F238E27FC236}">
              <a16:creationId xmlns:a16="http://schemas.microsoft.com/office/drawing/2014/main" id="{10842BB8-B710-448D-96CB-C1CADD93975E}"/>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497170" y="1815353"/>
          <a:ext cx="2362201" cy="2398060"/>
        </a:xfrm>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8DA63C6D-CE26-4744-9840-CF6D57A1C7C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C610C503-D121-49A1-804E-6AC6D9E4AEFA}"/>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235323</xdr:colOff>
      <xdr:row>5</xdr:row>
      <xdr:rowOff>78441</xdr:rowOff>
    </xdr:from>
    <xdr:to>
      <xdr:col>6</xdr:col>
      <xdr:colOff>472888</xdr:colOff>
      <xdr:row>18</xdr:row>
      <xdr:rowOff>105335</xdr:rowOff>
    </xdr:to>
    <xdr:pic>
      <xdr:nvPicPr>
        <xdr:cNvPr id="4" name="4 Imagen">
          <a:extLst>
            <a:ext uri="{FF2B5EF4-FFF2-40B4-BE49-F238E27FC236}">
              <a16:creationId xmlns:a16="http://schemas.microsoft.com/office/drawing/2014/main" id="{99421CDD-3BA5-49BB-8031-74F97900DC9D}"/>
            </a:ext>
          </a:extLst>
        </xdr:cNvPr>
        <xdr:cNvPicPr>
          <a:picLocks noChangeAspect="1"/>
        </xdr:cNvPicPr>
      </xdr:nvPicPr>
      <xdr:blipFill>
        <a:blip xmlns:r="http://schemas.openxmlformats.org/officeDocument/2006/relationships" r:embed="rId3"/>
        <a:stretch>
          <a:fillRect/>
        </a:stretch>
      </xdr:blipFill>
      <xdr:spPr>
        <a:xfrm>
          <a:off x="837303" y="1503381"/>
          <a:ext cx="3437965" cy="2419574"/>
        </a:xfrm>
        <a:prstGeom prst="rect">
          <a:avLst/>
        </a:prstGeom>
      </xdr:spPr>
    </xdr:pic>
    <xdr:clientData/>
  </xdr:twoCellAnchor>
  <xdr:twoCellAnchor editAs="oneCell">
    <xdr:from>
      <xdr:col>7</xdr:col>
      <xdr:colOff>336176</xdr:colOff>
      <xdr:row>5</xdr:row>
      <xdr:rowOff>100853</xdr:rowOff>
    </xdr:from>
    <xdr:to>
      <xdr:col>10</xdr:col>
      <xdr:colOff>820270</xdr:colOff>
      <xdr:row>18</xdr:row>
      <xdr:rowOff>127747</xdr:rowOff>
    </xdr:to>
    <xdr:pic>
      <xdr:nvPicPr>
        <xdr:cNvPr id="5" name="5 Imagen">
          <a:extLst>
            <a:ext uri="{FF2B5EF4-FFF2-40B4-BE49-F238E27FC236}">
              <a16:creationId xmlns:a16="http://schemas.microsoft.com/office/drawing/2014/main" id="{90409D52-0637-417C-AE0A-967C7CF15914}"/>
            </a:ext>
          </a:extLst>
        </xdr:cNvPr>
        <xdr:cNvPicPr>
          <a:picLocks noChangeAspect="1"/>
        </xdr:cNvPicPr>
      </xdr:nvPicPr>
      <xdr:blipFill>
        <a:blip xmlns:r="http://schemas.openxmlformats.org/officeDocument/2006/relationships" r:embed="rId4"/>
        <a:stretch>
          <a:fillRect/>
        </a:stretch>
      </xdr:blipFill>
      <xdr:spPr>
        <a:xfrm>
          <a:off x="4824356" y="1525793"/>
          <a:ext cx="3425414" cy="2419574"/>
        </a:xfrm>
        <a:prstGeom prst="rect">
          <a:avLst/>
        </a:prstGeom>
      </xdr:spPr>
    </xdr:pic>
    <xdr:clientData/>
  </xdr:twoCellAnchor>
  <xdr:twoCellAnchor editAs="oneCell">
    <xdr:from>
      <xdr:col>2</xdr:col>
      <xdr:colOff>100853</xdr:colOff>
      <xdr:row>21</xdr:row>
      <xdr:rowOff>89647</xdr:rowOff>
    </xdr:from>
    <xdr:to>
      <xdr:col>6</xdr:col>
      <xdr:colOff>346038</xdr:colOff>
      <xdr:row>34</xdr:row>
      <xdr:rowOff>124161</xdr:rowOff>
    </xdr:to>
    <xdr:pic>
      <xdr:nvPicPr>
        <xdr:cNvPr id="6" name="7 Imagen">
          <a:extLst>
            <a:ext uri="{FF2B5EF4-FFF2-40B4-BE49-F238E27FC236}">
              <a16:creationId xmlns:a16="http://schemas.microsoft.com/office/drawing/2014/main" id="{C30B8EC0-183F-45E2-B155-F7C23A26B337}"/>
            </a:ext>
          </a:extLst>
        </xdr:cNvPr>
        <xdr:cNvPicPr>
          <a:picLocks noChangeAspect="1"/>
        </xdr:cNvPicPr>
      </xdr:nvPicPr>
      <xdr:blipFill>
        <a:blip xmlns:r="http://schemas.openxmlformats.org/officeDocument/2006/relationships" r:embed="rId5"/>
        <a:stretch>
          <a:fillRect/>
        </a:stretch>
      </xdr:blipFill>
      <xdr:spPr>
        <a:xfrm>
          <a:off x="702833" y="4707367"/>
          <a:ext cx="3445585" cy="2427194"/>
        </a:xfrm>
        <a:prstGeom prst="rect">
          <a:avLst/>
        </a:prstGeom>
      </xdr:spPr>
    </xdr:pic>
    <xdr:clientData/>
  </xdr:twoCellAnchor>
  <xdr:twoCellAnchor editAs="oneCell">
    <xdr:from>
      <xdr:col>8</xdr:col>
      <xdr:colOff>33618</xdr:colOff>
      <xdr:row>21</xdr:row>
      <xdr:rowOff>67235</xdr:rowOff>
    </xdr:from>
    <xdr:to>
      <xdr:col>10</xdr:col>
      <xdr:colOff>875852</xdr:colOff>
      <xdr:row>34</xdr:row>
      <xdr:rowOff>71269</xdr:rowOff>
    </xdr:to>
    <xdr:pic>
      <xdr:nvPicPr>
        <xdr:cNvPr id="7" name="9 Imagen">
          <a:extLst>
            <a:ext uri="{FF2B5EF4-FFF2-40B4-BE49-F238E27FC236}">
              <a16:creationId xmlns:a16="http://schemas.microsoft.com/office/drawing/2014/main" id="{E6A9F230-4F55-4FFC-8A44-05DDD556FB61}"/>
            </a:ext>
          </a:extLst>
        </xdr:cNvPr>
        <xdr:cNvPicPr>
          <a:picLocks noChangeAspect="1"/>
        </xdr:cNvPicPr>
      </xdr:nvPicPr>
      <xdr:blipFill>
        <a:blip xmlns:r="http://schemas.openxmlformats.org/officeDocument/2006/relationships" r:embed="rId6"/>
        <a:stretch>
          <a:fillRect/>
        </a:stretch>
      </xdr:blipFill>
      <xdr:spPr>
        <a:xfrm>
          <a:off x="4910418" y="4684955"/>
          <a:ext cx="3394934" cy="2396714"/>
        </a:xfrm>
        <a:prstGeom prst="rect">
          <a:avLst/>
        </a:prstGeom>
      </xdr:spPr>
    </xdr:pic>
    <xdr:clientData/>
  </xdr:twoCellAnchor>
  <xdr:twoCellAnchor editAs="oneCell">
    <xdr:from>
      <xdr:col>2</xdr:col>
      <xdr:colOff>100853</xdr:colOff>
      <xdr:row>37</xdr:row>
      <xdr:rowOff>100853</xdr:rowOff>
    </xdr:from>
    <xdr:to>
      <xdr:col>6</xdr:col>
      <xdr:colOff>338418</xdr:colOff>
      <xdr:row>50</xdr:row>
      <xdr:rowOff>127748</xdr:rowOff>
    </xdr:to>
    <xdr:pic>
      <xdr:nvPicPr>
        <xdr:cNvPr id="8" name="11 Imagen">
          <a:extLst>
            <a:ext uri="{FF2B5EF4-FFF2-40B4-BE49-F238E27FC236}">
              <a16:creationId xmlns:a16="http://schemas.microsoft.com/office/drawing/2014/main" id="{E6999149-AF6C-40C0-A337-1695C24D6BB7}"/>
            </a:ext>
          </a:extLst>
        </xdr:cNvPr>
        <xdr:cNvPicPr>
          <a:picLocks noChangeAspect="1"/>
        </xdr:cNvPicPr>
      </xdr:nvPicPr>
      <xdr:blipFill>
        <a:blip xmlns:r="http://schemas.openxmlformats.org/officeDocument/2006/relationships" r:embed="rId7"/>
        <a:stretch>
          <a:fillRect/>
        </a:stretch>
      </xdr:blipFill>
      <xdr:spPr>
        <a:xfrm>
          <a:off x="702833" y="7911353"/>
          <a:ext cx="3437965" cy="2419575"/>
        </a:xfrm>
        <a:prstGeom prst="rect">
          <a:avLst/>
        </a:prstGeom>
      </xdr:spPr>
    </xdr:pic>
    <xdr:clientData/>
  </xdr:twoCellAnchor>
  <xdr:twoCellAnchor editAs="oneCell">
    <xdr:from>
      <xdr:col>8</xdr:col>
      <xdr:colOff>33618</xdr:colOff>
      <xdr:row>37</xdr:row>
      <xdr:rowOff>67236</xdr:rowOff>
    </xdr:from>
    <xdr:to>
      <xdr:col>10</xdr:col>
      <xdr:colOff>898712</xdr:colOff>
      <xdr:row>50</xdr:row>
      <xdr:rowOff>94131</xdr:rowOff>
    </xdr:to>
    <xdr:pic>
      <xdr:nvPicPr>
        <xdr:cNvPr id="9" name="12 Imagen">
          <a:extLst>
            <a:ext uri="{FF2B5EF4-FFF2-40B4-BE49-F238E27FC236}">
              <a16:creationId xmlns:a16="http://schemas.microsoft.com/office/drawing/2014/main" id="{FD0D46AE-E978-4CB6-9456-48047C23E922}"/>
            </a:ext>
          </a:extLst>
        </xdr:cNvPr>
        <xdr:cNvPicPr>
          <a:picLocks noChangeAspect="1"/>
        </xdr:cNvPicPr>
      </xdr:nvPicPr>
      <xdr:blipFill>
        <a:blip xmlns:r="http://schemas.openxmlformats.org/officeDocument/2006/relationships" r:embed="rId8"/>
        <a:stretch>
          <a:fillRect/>
        </a:stretch>
      </xdr:blipFill>
      <xdr:spPr>
        <a:xfrm>
          <a:off x="4910418" y="7877736"/>
          <a:ext cx="3417794" cy="2419575"/>
        </a:xfrm>
        <a:prstGeom prst="rect">
          <a:avLst/>
        </a:prstGeom>
      </xdr:spPr>
    </xdr:pic>
    <xdr:clientData/>
  </xdr:twoCellAnchor>
  <xdr:twoCellAnchor editAs="oneCell">
    <xdr:from>
      <xdr:col>2</xdr:col>
      <xdr:colOff>168087</xdr:colOff>
      <xdr:row>53</xdr:row>
      <xdr:rowOff>89647</xdr:rowOff>
    </xdr:from>
    <xdr:to>
      <xdr:col>6</xdr:col>
      <xdr:colOff>344692</xdr:colOff>
      <xdr:row>66</xdr:row>
      <xdr:rowOff>70821</xdr:rowOff>
    </xdr:to>
    <xdr:pic>
      <xdr:nvPicPr>
        <xdr:cNvPr id="10" name="13 Imagen">
          <a:extLst>
            <a:ext uri="{FF2B5EF4-FFF2-40B4-BE49-F238E27FC236}">
              <a16:creationId xmlns:a16="http://schemas.microsoft.com/office/drawing/2014/main" id="{744093DB-AF8F-4D8A-BD17-20BEE9276243}"/>
            </a:ext>
          </a:extLst>
        </xdr:cNvPr>
        <xdr:cNvPicPr>
          <a:picLocks noChangeAspect="1"/>
        </xdr:cNvPicPr>
      </xdr:nvPicPr>
      <xdr:blipFill>
        <a:blip xmlns:r="http://schemas.openxmlformats.org/officeDocument/2006/relationships" r:embed="rId9"/>
        <a:stretch>
          <a:fillRect/>
        </a:stretch>
      </xdr:blipFill>
      <xdr:spPr>
        <a:xfrm>
          <a:off x="770067" y="11092927"/>
          <a:ext cx="3377005" cy="2373854"/>
        </a:xfrm>
        <a:prstGeom prst="rect">
          <a:avLst/>
        </a:prstGeom>
      </xdr:spPr>
    </xdr:pic>
    <xdr:clientData/>
  </xdr:twoCellAnchor>
  <xdr:twoCellAnchor editAs="oneCell">
    <xdr:from>
      <xdr:col>8</xdr:col>
      <xdr:colOff>11206</xdr:colOff>
      <xdr:row>53</xdr:row>
      <xdr:rowOff>112059</xdr:rowOff>
    </xdr:from>
    <xdr:to>
      <xdr:col>10</xdr:col>
      <xdr:colOff>845820</xdr:colOff>
      <xdr:row>66</xdr:row>
      <xdr:rowOff>116093</xdr:rowOff>
    </xdr:to>
    <xdr:pic>
      <xdr:nvPicPr>
        <xdr:cNvPr id="11" name="16 Imagen">
          <a:extLst>
            <a:ext uri="{FF2B5EF4-FFF2-40B4-BE49-F238E27FC236}">
              <a16:creationId xmlns:a16="http://schemas.microsoft.com/office/drawing/2014/main" id="{76803A04-9167-4348-B4A0-8E1A78DDCF5C}"/>
            </a:ext>
          </a:extLst>
        </xdr:cNvPr>
        <xdr:cNvPicPr>
          <a:picLocks noChangeAspect="1"/>
        </xdr:cNvPicPr>
      </xdr:nvPicPr>
      <xdr:blipFill>
        <a:blip xmlns:r="http://schemas.openxmlformats.org/officeDocument/2006/relationships" r:embed="rId10"/>
        <a:stretch>
          <a:fillRect/>
        </a:stretch>
      </xdr:blipFill>
      <xdr:spPr>
        <a:xfrm>
          <a:off x="4888006" y="11115339"/>
          <a:ext cx="3387314" cy="2396714"/>
        </a:xfrm>
        <a:prstGeom prst="rect">
          <a:avLst/>
        </a:prstGeom>
      </xdr:spPr>
    </xdr:pic>
    <xdr:clientData/>
  </xdr:twoCellAnchor>
  <xdr:twoCellAnchor editAs="oneCell">
    <xdr:from>
      <xdr:col>2</xdr:col>
      <xdr:colOff>112059</xdr:colOff>
      <xdr:row>69</xdr:row>
      <xdr:rowOff>78441</xdr:rowOff>
    </xdr:from>
    <xdr:to>
      <xdr:col>6</xdr:col>
      <xdr:colOff>319144</xdr:colOff>
      <xdr:row>82</xdr:row>
      <xdr:rowOff>82475</xdr:rowOff>
    </xdr:to>
    <xdr:pic>
      <xdr:nvPicPr>
        <xdr:cNvPr id="12" name="18 Imagen">
          <a:extLst>
            <a:ext uri="{FF2B5EF4-FFF2-40B4-BE49-F238E27FC236}">
              <a16:creationId xmlns:a16="http://schemas.microsoft.com/office/drawing/2014/main" id="{F9C5B717-54A9-4738-B2C8-9A464022DBBE}"/>
            </a:ext>
          </a:extLst>
        </xdr:cNvPr>
        <xdr:cNvPicPr>
          <a:picLocks noChangeAspect="1"/>
        </xdr:cNvPicPr>
      </xdr:nvPicPr>
      <xdr:blipFill>
        <a:blip xmlns:r="http://schemas.openxmlformats.org/officeDocument/2006/relationships" r:embed="rId11"/>
        <a:stretch>
          <a:fillRect/>
        </a:stretch>
      </xdr:blipFill>
      <xdr:spPr>
        <a:xfrm>
          <a:off x="714039" y="14274501"/>
          <a:ext cx="3407485" cy="2396714"/>
        </a:xfrm>
        <a:prstGeom prst="rect">
          <a:avLst/>
        </a:prstGeom>
      </xdr:spPr>
    </xdr:pic>
    <xdr:clientData/>
  </xdr:twoCellAnchor>
  <xdr:twoCellAnchor editAs="oneCell">
    <xdr:from>
      <xdr:col>8</xdr:col>
      <xdr:colOff>0</xdr:colOff>
      <xdr:row>69</xdr:row>
      <xdr:rowOff>56030</xdr:rowOff>
    </xdr:from>
    <xdr:to>
      <xdr:col>10</xdr:col>
      <xdr:colOff>865094</xdr:colOff>
      <xdr:row>82</xdr:row>
      <xdr:rowOff>82924</xdr:rowOff>
    </xdr:to>
    <xdr:pic>
      <xdr:nvPicPr>
        <xdr:cNvPr id="13" name="20 Imagen">
          <a:extLst>
            <a:ext uri="{FF2B5EF4-FFF2-40B4-BE49-F238E27FC236}">
              <a16:creationId xmlns:a16="http://schemas.microsoft.com/office/drawing/2014/main" id="{7F2D8674-4886-410F-AE33-38B6373B27FE}"/>
            </a:ext>
          </a:extLst>
        </xdr:cNvPr>
        <xdr:cNvPicPr>
          <a:picLocks noChangeAspect="1"/>
        </xdr:cNvPicPr>
      </xdr:nvPicPr>
      <xdr:blipFill>
        <a:blip xmlns:r="http://schemas.openxmlformats.org/officeDocument/2006/relationships" r:embed="rId12"/>
        <a:stretch>
          <a:fillRect/>
        </a:stretch>
      </xdr:blipFill>
      <xdr:spPr>
        <a:xfrm>
          <a:off x="4876800" y="14252090"/>
          <a:ext cx="3417794" cy="2419574"/>
        </a:xfrm>
        <a:prstGeom prst="rect">
          <a:avLst/>
        </a:prstGeom>
      </xdr:spPr>
    </xdr:pic>
    <xdr:clientData/>
  </xdr:twoCellAnchor>
  <xdr:twoCellAnchor editAs="oneCell">
    <xdr:from>
      <xdr:col>2</xdr:col>
      <xdr:colOff>156882</xdr:colOff>
      <xdr:row>85</xdr:row>
      <xdr:rowOff>100853</xdr:rowOff>
    </xdr:from>
    <xdr:to>
      <xdr:col>6</xdr:col>
      <xdr:colOff>363967</xdr:colOff>
      <xdr:row>98</xdr:row>
      <xdr:rowOff>104887</xdr:rowOff>
    </xdr:to>
    <xdr:pic>
      <xdr:nvPicPr>
        <xdr:cNvPr id="14" name="22 Imagen">
          <a:extLst>
            <a:ext uri="{FF2B5EF4-FFF2-40B4-BE49-F238E27FC236}">
              <a16:creationId xmlns:a16="http://schemas.microsoft.com/office/drawing/2014/main" id="{422C86F9-344D-4578-AC64-870D302B5019}"/>
            </a:ext>
          </a:extLst>
        </xdr:cNvPr>
        <xdr:cNvPicPr>
          <a:picLocks noChangeAspect="1"/>
        </xdr:cNvPicPr>
      </xdr:nvPicPr>
      <xdr:blipFill>
        <a:blip xmlns:r="http://schemas.openxmlformats.org/officeDocument/2006/relationships" r:embed="rId13"/>
        <a:stretch>
          <a:fillRect/>
        </a:stretch>
      </xdr:blipFill>
      <xdr:spPr>
        <a:xfrm>
          <a:off x="758862" y="17489693"/>
          <a:ext cx="3407485" cy="2396714"/>
        </a:xfrm>
        <a:prstGeom prst="rect">
          <a:avLst/>
        </a:prstGeom>
      </xdr:spPr>
    </xdr:pic>
    <xdr:clientData/>
  </xdr:twoCellAnchor>
  <xdr:twoCellAnchor editAs="oneCell">
    <xdr:from>
      <xdr:col>7</xdr:col>
      <xdr:colOff>291353</xdr:colOff>
      <xdr:row>85</xdr:row>
      <xdr:rowOff>89647</xdr:rowOff>
    </xdr:from>
    <xdr:to>
      <xdr:col>10</xdr:col>
      <xdr:colOff>805927</xdr:colOff>
      <xdr:row>98</xdr:row>
      <xdr:rowOff>139401</xdr:rowOff>
    </xdr:to>
    <xdr:pic>
      <xdr:nvPicPr>
        <xdr:cNvPr id="15" name="25 Imagen">
          <a:extLst>
            <a:ext uri="{FF2B5EF4-FFF2-40B4-BE49-F238E27FC236}">
              <a16:creationId xmlns:a16="http://schemas.microsoft.com/office/drawing/2014/main" id="{7F46419B-4255-47C0-9D85-3418161503A6}"/>
            </a:ext>
          </a:extLst>
        </xdr:cNvPr>
        <xdr:cNvPicPr>
          <a:picLocks noChangeAspect="1"/>
        </xdr:cNvPicPr>
      </xdr:nvPicPr>
      <xdr:blipFill>
        <a:blip xmlns:r="http://schemas.openxmlformats.org/officeDocument/2006/relationships" r:embed="rId14"/>
        <a:stretch>
          <a:fillRect/>
        </a:stretch>
      </xdr:blipFill>
      <xdr:spPr>
        <a:xfrm>
          <a:off x="4779533" y="17478487"/>
          <a:ext cx="3455894" cy="2442434"/>
        </a:xfrm>
        <a:prstGeom prst="rect">
          <a:avLst/>
        </a:prstGeom>
      </xdr:spPr>
    </xdr:pic>
    <xdr:clientData/>
  </xdr:twoCellAnchor>
  <xdr:twoCellAnchor editAs="oneCell">
    <xdr:from>
      <xdr:col>2</xdr:col>
      <xdr:colOff>190499</xdr:colOff>
      <xdr:row>101</xdr:row>
      <xdr:rowOff>56030</xdr:rowOff>
    </xdr:from>
    <xdr:to>
      <xdr:col>6</xdr:col>
      <xdr:colOff>435684</xdr:colOff>
      <xdr:row>114</xdr:row>
      <xdr:rowOff>90544</xdr:rowOff>
    </xdr:to>
    <xdr:pic>
      <xdr:nvPicPr>
        <xdr:cNvPr id="16" name="26 Imagen">
          <a:extLst>
            <a:ext uri="{FF2B5EF4-FFF2-40B4-BE49-F238E27FC236}">
              <a16:creationId xmlns:a16="http://schemas.microsoft.com/office/drawing/2014/main" id="{6B7555E6-E096-4D7A-A665-30E7E5E81559}"/>
            </a:ext>
          </a:extLst>
        </xdr:cNvPr>
        <xdr:cNvPicPr>
          <a:picLocks noChangeAspect="1"/>
        </xdr:cNvPicPr>
      </xdr:nvPicPr>
      <xdr:blipFill>
        <a:blip xmlns:r="http://schemas.openxmlformats.org/officeDocument/2006/relationships" r:embed="rId15"/>
        <a:stretch>
          <a:fillRect/>
        </a:stretch>
      </xdr:blipFill>
      <xdr:spPr>
        <a:xfrm>
          <a:off x="792479" y="20637650"/>
          <a:ext cx="3445585" cy="2427194"/>
        </a:xfrm>
        <a:prstGeom prst="rect">
          <a:avLst/>
        </a:prstGeom>
      </xdr:spPr>
    </xdr:pic>
    <xdr:clientData/>
  </xdr:twoCellAnchor>
  <xdr:twoCellAnchor editAs="oneCell">
    <xdr:from>
      <xdr:col>8</xdr:col>
      <xdr:colOff>22412</xdr:colOff>
      <xdr:row>101</xdr:row>
      <xdr:rowOff>123265</xdr:rowOff>
    </xdr:from>
    <xdr:to>
      <xdr:col>10</xdr:col>
      <xdr:colOff>857026</xdr:colOff>
      <xdr:row>114</xdr:row>
      <xdr:rowOff>127299</xdr:rowOff>
    </xdr:to>
    <xdr:pic>
      <xdr:nvPicPr>
        <xdr:cNvPr id="17" name="27 Imagen">
          <a:extLst>
            <a:ext uri="{FF2B5EF4-FFF2-40B4-BE49-F238E27FC236}">
              <a16:creationId xmlns:a16="http://schemas.microsoft.com/office/drawing/2014/main" id="{C2DCAB7B-E608-4AD8-ACDE-2FD7990B1CC1}"/>
            </a:ext>
          </a:extLst>
        </xdr:cNvPr>
        <xdr:cNvPicPr>
          <a:picLocks noChangeAspect="1"/>
        </xdr:cNvPicPr>
      </xdr:nvPicPr>
      <xdr:blipFill>
        <a:blip xmlns:r="http://schemas.openxmlformats.org/officeDocument/2006/relationships" r:embed="rId16"/>
        <a:stretch>
          <a:fillRect/>
        </a:stretch>
      </xdr:blipFill>
      <xdr:spPr>
        <a:xfrm>
          <a:off x="4899212" y="20704885"/>
          <a:ext cx="3387314" cy="2396714"/>
        </a:xfrm>
        <a:prstGeom prst="rect">
          <a:avLst/>
        </a:prstGeom>
      </xdr:spPr>
    </xdr:pic>
    <xdr:clientData/>
  </xdr:twoCellAnchor>
  <xdr:twoCellAnchor editAs="oneCell">
    <xdr:from>
      <xdr:col>2</xdr:col>
      <xdr:colOff>67235</xdr:colOff>
      <xdr:row>117</xdr:row>
      <xdr:rowOff>67235</xdr:rowOff>
    </xdr:from>
    <xdr:to>
      <xdr:col>6</xdr:col>
      <xdr:colOff>304800</xdr:colOff>
      <xdr:row>130</xdr:row>
      <xdr:rowOff>94129</xdr:rowOff>
    </xdr:to>
    <xdr:pic>
      <xdr:nvPicPr>
        <xdr:cNvPr id="18" name="28 Imagen">
          <a:extLst>
            <a:ext uri="{FF2B5EF4-FFF2-40B4-BE49-F238E27FC236}">
              <a16:creationId xmlns:a16="http://schemas.microsoft.com/office/drawing/2014/main" id="{0D702E00-05A0-480F-906E-D34FB9E8E01B}"/>
            </a:ext>
          </a:extLst>
        </xdr:cNvPr>
        <xdr:cNvPicPr>
          <a:picLocks noChangeAspect="1"/>
        </xdr:cNvPicPr>
      </xdr:nvPicPr>
      <xdr:blipFill>
        <a:blip xmlns:r="http://schemas.openxmlformats.org/officeDocument/2006/relationships" r:embed="rId17"/>
        <a:stretch>
          <a:fillRect/>
        </a:stretch>
      </xdr:blipFill>
      <xdr:spPr>
        <a:xfrm>
          <a:off x="669215" y="23841635"/>
          <a:ext cx="3437965" cy="2419574"/>
        </a:xfrm>
        <a:prstGeom prst="rect">
          <a:avLst/>
        </a:prstGeom>
      </xdr:spPr>
    </xdr:pic>
    <xdr:clientData/>
  </xdr:twoCellAnchor>
  <xdr:twoCellAnchor editAs="oneCell">
    <xdr:from>
      <xdr:col>8</xdr:col>
      <xdr:colOff>0</xdr:colOff>
      <xdr:row>117</xdr:row>
      <xdr:rowOff>89647</xdr:rowOff>
    </xdr:from>
    <xdr:to>
      <xdr:col>10</xdr:col>
      <xdr:colOff>865094</xdr:colOff>
      <xdr:row>130</xdr:row>
      <xdr:rowOff>116541</xdr:rowOff>
    </xdr:to>
    <xdr:pic>
      <xdr:nvPicPr>
        <xdr:cNvPr id="19" name="29 Imagen">
          <a:extLst>
            <a:ext uri="{FF2B5EF4-FFF2-40B4-BE49-F238E27FC236}">
              <a16:creationId xmlns:a16="http://schemas.microsoft.com/office/drawing/2014/main" id="{26A90DC8-C66B-41D0-AF0A-5655768D0AF8}"/>
            </a:ext>
          </a:extLst>
        </xdr:cNvPr>
        <xdr:cNvPicPr>
          <a:picLocks noChangeAspect="1"/>
        </xdr:cNvPicPr>
      </xdr:nvPicPr>
      <xdr:blipFill>
        <a:blip xmlns:r="http://schemas.openxmlformats.org/officeDocument/2006/relationships" r:embed="rId18"/>
        <a:stretch>
          <a:fillRect/>
        </a:stretch>
      </xdr:blipFill>
      <xdr:spPr>
        <a:xfrm>
          <a:off x="4876800" y="23864047"/>
          <a:ext cx="3417794" cy="2419574"/>
        </a:xfrm>
        <a:prstGeom prst="rect">
          <a:avLst/>
        </a:prstGeom>
      </xdr:spPr>
    </xdr:pic>
    <xdr:clientData/>
  </xdr:twoCellAnchor>
  <xdr:twoCellAnchor editAs="oneCell">
    <xdr:from>
      <xdr:col>2</xdr:col>
      <xdr:colOff>145676</xdr:colOff>
      <xdr:row>133</xdr:row>
      <xdr:rowOff>56029</xdr:rowOff>
    </xdr:from>
    <xdr:to>
      <xdr:col>6</xdr:col>
      <xdr:colOff>383241</xdr:colOff>
      <xdr:row>146</xdr:row>
      <xdr:rowOff>82923</xdr:rowOff>
    </xdr:to>
    <xdr:pic>
      <xdr:nvPicPr>
        <xdr:cNvPr id="20" name="31 Imagen">
          <a:extLst>
            <a:ext uri="{FF2B5EF4-FFF2-40B4-BE49-F238E27FC236}">
              <a16:creationId xmlns:a16="http://schemas.microsoft.com/office/drawing/2014/main" id="{67E4318D-B945-4DB8-8D8D-DD7F716D7560}"/>
            </a:ext>
          </a:extLst>
        </xdr:cNvPr>
        <xdr:cNvPicPr>
          <a:picLocks noChangeAspect="1"/>
        </xdr:cNvPicPr>
      </xdr:nvPicPr>
      <xdr:blipFill>
        <a:blip xmlns:r="http://schemas.openxmlformats.org/officeDocument/2006/relationships" r:embed="rId19"/>
        <a:stretch>
          <a:fillRect/>
        </a:stretch>
      </xdr:blipFill>
      <xdr:spPr>
        <a:xfrm>
          <a:off x="747656" y="27023209"/>
          <a:ext cx="3437965" cy="2419574"/>
        </a:xfrm>
        <a:prstGeom prst="rect">
          <a:avLst/>
        </a:prstGeom>
      </xdr:spPr>
    </xdr:pic>
    <xdr:clientData/>
  </xdr:twoCellAnchor>
  <xdr:twoCellAnchor editAs="oneCell">
    <xdr:from>
      <xdr:col>7</xdr:col>
      <xdr:colOff>280148</xdr:colOff>
      <xdr:row>133</xdr:row>
      <xdr:rowOff>100853</xdr:rowOff>
    </xdr:from>
    <xdr:to>
      <xdr:col>10</xdr:col>
      <xdr:colOff>764242</xdr:colOff>
      <xdr:row>146</xdr:row>
      <xdr:rowOff>127747</xdr:rowOff>
    </xdr:to>
    <xdr:pic>
      <xdr:nvPicPr>
        <xdr:cNvPr id="21" name="32 Imagen">
          <a:extLst>
            <a:ext uri="{FF2B5EF4-FFF2-40B4-BE49-F238E27FC236}">
              <a16:creationId xmlns:a16="http://schemas.microsoft.com/office/drawing/2014/main" id="{732A2A5C-33B1-4EF4-AA3F-D2C991134EB0}"/>
            </a:ext>
          </a:extLst>
        </xdr:cNvPr>
        <xdr:cNvPicPr>
          <a:picLocks noChangeAspect="1"/>
        </xdr:cNvPicPr>
      </xdr:nvPicPr>
      <xdr:blipFill>
        <a:blip xmlns:r="http://schemas.openxmlformats.org/officeDocument/2006/relationships" r:embed="rId20"/>
        <a:stretch>
          <a:fillRect/>
        </a:stretch>
      </xdr:blipFill>
      <xdr:spPr>
        <a:xfrm>
          <a:off x="4768328" y="27068033"/>
          <a:ext cx="3425414" cy="2419574"/>
        </a:xfrm>
        <a:prstGeom prst="rect">
          <a:avLst/>
        </a:prstGeom>
      </xdr:spPr>
    </xdr:pic>
    <xdr:clientData/>
  </xdr:twoCellAnchor>
  <xdr:twoCellAnchor editAs="oneCell">
    <xdr:from>
      <xdr:col>2</xdr:col>
      <xdr:colOff>134470</xdr:colOff>
      <xdr:row>149</xdr:row>
      <xdr:rowOff>78441</xdr:rowOff>
    </xdr:from>
    <xdr:to>
      <xdr:col>6</xdr:col>
      <xdr:colOff>341555</xdr:colOff>
      <xdr:row>162</xdr:row>
      <xdr:rowOff>82476</xdr:rowOff>
    </xdr:to>
    <xdr:pic>
      <xdr:nvPicPr>
        <xdr:cNvPr id="22" name="33 Imagen">
          <a:extLst>
            <a:ext uri="{FF2B5EF4-FFF2-40B4-BE49-F238E27FC236}">
              <a16:creationId xmlns:a16="http://schemas.microsoft.com/office/drawing/2014/main" id="{F0144F10-4632-4D72-86E7-8986652FE0E9}"/>
            </a:ext>
          </a:extLst>
        </xdr:cNvPr>
        <xdr:cNvPicPr>
          <a:picLocks noChangeAspect="1"/>
        </xdr:cNvPicPr>
      </xdr:nvPicPr>
      <xdr:blipFill>
        <a:blip xmlns:r="http://schemas.openxmlformats.org/officeDocument/2006/relationships" r:embed="rId21"/>
        <a:stretch>
          <a:fillRect/>
        </a:stretch>
      </xdr:blipFill>
      <xdr:spPr>
        <a:xfrm>
          <a:off x="736450" y="30238401"/>
          <a:ext cx="3407485" cy="2396715"/>
        </a:xfrm>
        <a:prstGeom prst="rect">
          <a:avLst/>
        </a:prstGeom>
      </xdr:spPr>
    </xdr:pic>
    <xdr:clientData/>
  </xdr:twoCellAnchor>
  <xdr:twoCellAnchor editAs="oneCell">
    <xdr:from>
      <xdr:col>7</xdr:col>
      <xdr:colOff>313765</xdr:colOff>
      <xdr:row>149</xdr:row>
      <xdr:rowOff>67235</xdr:rowOff>
    </xdr:from>
    <xdr:to>
      <xdr:col>10</xdr:col>
      <xdr:colOff>797859</xdr:colOff>
      <xdr:row>162</xdr:row>
      <xdr:rowOff>94130</xdr:rowOff>
    </xdr:to>
    <xdr:pic>
      <xdr:nvPicPr>
        <xdr:cNvPr id="23" name="36 Imagen">
          <a:extLst>
            <a:ext uri="{FF2B5EF4-FFF2-40B4-BE49-F238E27FC236}">
              <a16:creationId xmlns:a16="http://schemas.microsoft.com/office/drawing/2014/main" id="{53901889-9C44-425E-B389-FA866A0BE663}"/>
            </a:ext>
          </a:extLst>
        </xdr:cNvPr>
        <xdr:cNvPicPr>
          <a:picLocks noChangeAspect="1"/>
        </xdr:cNvPicPr>
      </xdr:nvPicPr>
      <xdr:blipFill>
        <a:blip xmlns:r="http://schemas.openxmlformats.org/officeDocument/2006/relationships" r:embed="rId22"/>
        <a:stretch>
          <a:fillRect/>
        </a:stretch>
      </xdr:blipFill>
      <xdr:spPr>
        <a:xfrm>
          <a:off x="4801945" y="30227195"/>
          <a:ext cx="3425414" cy="2419575"/>
        </a:xfrm>
        <a:prstGeom prst="rect">
          <a:avLst/>
        </a:prstGeom>
      </xdr:spPr>
    </xdr:pic>
    <xdr:clientData/>
  </xdr:twoCellAnchor>
  <xdr:twoCellAnchor editAs="oneCell">
    <xdr:from>
      <xdr:col>2</xdr:col>
      <xdr:colOff>168088</xdr:colOff>
      <xdr:row>165</xdr:row>
      <xdr:rowOff>89647</xdr:rowOff>
    </xdr:from>
    <xdr:to>
      <xdr:col>6</xdr:col>
      <xdr:colOff>405653</xdr:colOff>
      <xdr:row>178</xdr:row>
      <xdr:rowOff>116541</xdr:rowOff>
    </xdr:to>
    <xdr:pic>
      <xdr:nvPicPr>
        <xdr:cNvPr id="24" name="39 Imagen">
          <a:extLst>
            <a:ext uri="{FF2B5EF4-FFF2-40B4-BE49-F238E27FC236}">
              <a16:creationId xmlns:a16="http://schemas.microsoft.com/office/drawing/2014/main" id="{E2E99B5B-1738-4916-BC8C-D4319329744E}"/>
            </a:ext>
          </a:extLst>
        </xdr:cNvPr>
        <xdr:cNvPicPr>
          <a:picLocks noChangeAspect="1"/>
        </xdr:cNvPicPr>
      </xdr:nvPicPr>
      <xdr:blipFill>
        <a:blip xmlns:r="http://schemas.openxmlformats.org/officeDocument/2006/relationships" r:embed="rId23"/>
        <a:stretch>
          <a:fillRect/>
        </a:stretch>
      </xdr:blipFill>
      <xdr:spPr>
        <a:xfrm>
          <a:off x="770068" y="33442387"/>
          <a:ext cx="3437965" cy="2419574"/>
        </a:xfrm>
        <a:prstGeom prst="rect">
          <a:avLst/>
        </a:prstGeom>
      </xdr:spPr>
    </xdr:pic>
    <xdr:clientData/>
  </xdr:twoCellAnchor>
  <xdr:twoCellAnchor editAs="oneCell">
    <xdr:from>
      <xdr:col>8</xdr:col>
      <xdr:colOff>11206</xdr:colOff>
      <xdr:row>165</xdr:row>
      <xdr:rowOff>67236</xdr:rowOff>
    </xdr:from>
    <xdr:to>
      <xdr:col>10</xdr:col>
      <xdr:colOff>876300</xdr:colOff>
      <xdr:row>178</xdr:row>
      <xdr:rowOff>94130</xdr:rowOff>
    </xdr:to>
    <xdr:pic>
      <xdr:nvPicPr>
        <xdr:cNvPr id="25" name="40 Imagen">
          <a:extLst>
            <a:ext uri="{FF2B5EF4-FFF2-40B4-BE49-F238E27FC236}">
              <a16:creationId xmlns:a16="http://schemas.microsoft.com/office/drawing/2014/main" id="{1BDF00D4-A715-4491-A024-03C591432336}"/>
            </a:ext>
          </a:extLst>
        </xdr:cNvPr>
        <xdr:cNvPicPr>
          <a:picLocks noChangeAspect="1"/>
        </xdr:cNvPicPr>
      </xdr:nvPicPr>
      <xdr:blipFill>
        <a:blip xmlns:r="http://schemas.openxmlformats.org/officeDocument/2006/relationships" r:embed="rId24"/>
        <a:stretch>
          <a:fillRect/>
        </a:stretch>
      </xdr:blipFill>
      <xdr:spPr>
        <a:xfrm>
          <a:off x="4888006" y="33419976"/>
          <a:ext cx="3417794" cy="2419574"/>
        </a:xfrm>
        <a:prstGeom prst="rect">
          <a:avLst/>
        </a:prstGeom>
      </xdr:spPr>
    </xdr:pic>
    <xdr:clientData/>
  </xdr:twoCellAnchor>
  <xdr:twoCellAnchor editAs="oneCell">
    <xdr:from>
      <xdr:col>2</xdr:col>
      <xdr:colOff>123265</xdr:colOff>
      <xdr:row>181</xdr:row>
      <xdr:rowOff>56030</xdr:rowOff>
    </xdr:from>
    <xdr:to>
      <xdr:col>6</xdr:col>
      <xdr:colOff>330350</xdr:colOff>
      <xdr:row>194</xdr:row>
      <xdr:rowOff>60064</xdr:rowOff>
    </xdr:to>
    <xdr:pic>
      <xdr:nvPicPr>
        <xdr:cNvPr id="26" name="46 Imagen">
          <a:extLst>
            <a:ext uri="{FF2B5EF4-FFF2-40B4-BE49-F238E27FC236}">
              <a16:creationId xmlns:a16="http://schemas.microsoft.com/office/drawing/2014/main" id="{C056954D-0769-4D57-91C3-EDA01E73BF60}"/>
            </a:ext>
          </a:extLst>
        </xdr:cNvPr>
        <xdr:cNvPicPr>
          <a:picLocks noChangeAspect="1"/>
        </xdr:cNvPicPr>
      </xdr:nvPicPr>
      <xdr:blipFill>
        <a:blip xmlns:r="http://schemas.openxmlformats.org/officeDocument/2006/relationships" r:embed="rId25"/>
        <a:stretch>
          <a:fillRect/>
        </a:stretch>
      </xdr:blipFill>
      <xdr:spPr>
        <a:xfrm>
          <a:off x="725245" y="36601550"/>
          <a:ext cx="3407485" cy="2396714"/>
        </a:xfrm>
        <a:prstGeom prst="rect">
          <a:avLst/>
        </a:prstGeom>
      </xdr:spPr>
    </xdr:pic>
    <xdr:clientData/>
  </xdr:twoCellAnchor>
  <xdr:twoCellAnchor editAs="oneCell">
    <xdr:from>
      <xdr:col>8</xdr:col>
      <xdr:colOff>0</xdr:colOff>
      <xdr:row>181</xdr:row>
      <xdr:rowOff>89647</xdr:rowOff>
    </xdr:from>
    <xdr:to>
      <xdr:col>10</xdr:col>
      <xdr:colOff>834614</xdr:colOff>
      <xdr:row>194</xdr:row>
      <xdr:rowOff>93681</xdr:rowOff>
    </xdr:to>
    <xdr:pic>
      <xdr:nvPicPr>
        <xdr:cNvPr id="27" name="57 Imagen">
          <a:extLst>
            <a:ext uri="{FF2B5EF4-FFF2-40B4-BE49-F238E27FC236}">
              <a16:creationId xmlns:a16="http://schemas.microsoft.com/office/drawing/2014/main" id="{E3D265EA-4E84-4F2A-9B57-FDB9860D74C9}"/>
            </a:ext>
          </a:extLst>
        </xdr:cNvPr>
        <xdr:cNvPicPr>
          <a:picLocks noChangeAspect="1"/>
        </xdr:cNvPicPr>
      </xdr:nvPicPr>
      <xdr:blipFill>
        <a:blip xmlns:r="http://schemas.openxmlformats.org/officeDocument/2006/relationships" r:embed="rId26"/>
        <a:stretch>
          <a:fillRect/>
        </a:stretch>
      </xdr:blipFill>
      <xdr:spPr>
        <a:xfrm>
          <a:off x="4876800" y="36635167"/>
          <a:ext cx="3387314" cy="2396714"/>
        </a:xfrm>
        <a:prstGeom prst="rect">
          <a:avLst/>
        </a:prstGeom>
      </xdr:spPr>
    </xdr:pic>
    <xdr:clientData/>
  </xdr:twoCellAnchor>
  <xdr:twoCellAnchor editAs="oneCell">
    <xdr:from>
      <xdr:col>2</xdr:col>
      <xdr:colOff>179293</xdr:colOff>
      <xdr:row>197</xdr:row>
      <xdr:rowOff>100853</xdr:rowOff>
    </xdr:from>
    <xdr:to>
      <xdr:col>6</xdr:col>
      <xdr:colOff>386378</xdr:colOff>
      <xdr:row>210</xdr:row>
      <xdr:rowOff>104887</xdr:rowOff>
    </xdr:to>
    <xdr:pic>
      <xdr:nvPicPr>
        <xdr:cNvPr id="28" name="58 Imagen">
          <a:extLst>
            <a:ext uri="{FF2B5EF4-FFF2-40B4-BE49-F238E27FC236}">
              <a16:creationId xmlns:a16="http://schemas.microsoft.com/office/drawing/2014/main" id="{611DCE53-B176-4960-9879-F8BBE654EE83}"/>
            </a:ext>
          </a:extLst>
        </xdr:cNvPr>
        <xdr:cNvPicPr>
          <a:picLocks noChangeAspect="1"/>
        </xdr:cNvPicPr>
      </xdr:nvPicPr>
      <xdr:blipFill>
        <a:blip xmlns:r="http://schemas.openxmlformats.org/officeDocument/2006/relationships" r:embed="rId27"/>
        <a:stretch>
          <a:fillRect/>
        </a:stretch>
      </xdr:blipFill>
      <xdr:spPr>
        <a:xfrm>
          <a:off x="781273" y="39839153"/>
          <a:ext cx="3407485" cy="2396714"/>
        </a:xfrm>
        <a:prstGeom prst="rect">
          <a:avLst/>
        </a:prstGeom>
      </xdr:spPr>
    </xdr:pic>
    <xdr:clientData/>
  </xdr:twoCellAnchor>
  <xdr:twoCellAnchor editAs="oneCell">
    <xdr:from>
      <xdr:col>8</xdr:col>
      <xdr:colOff>0</xdr:colOff>
      <xdr:row>197</xdr:row>
      <xdr:rowOff>89647</xdr:rowOff>
    </xdr:from>
    <xdr:to>
      <xdr:col>10</xdr:col>
      <xdr:colOff>834614</xdr:colOff>
      <xdr:row>210</xdr:row>
      <xdr:rowOff>93681</xdr:rowOff>
    </xdr:to>
    <xdr:pic>
      <xdr:nvPicPr>
        <xdr:cNvPr id="29" name="60 Imagen">
          <a:extLst>
            <a:ext uri="{FF2B5EF4-FFF2-40B4-BE49-F238E27FC236}">
              <a16:creationId xmlns:a16="http://schemas.microsoft.com/office/drawing/2014/main" id="{A1F40014-F6B2-460E-9F01-E5A86DFCABF8}"/>
            </a:ext>
          </a:extLst>
        </xdr:cNvPr>
        <xdr:cNvPicPr>
          <a:picLocks noChangeAspect="1"/>
        </xdr:cNvPicPr>
      </xdr:nvPicPr>
      <xdr:blipFill>
        <a:blip xmlns:r="http://schemas.openxmlformats.org/officeDocument/2006/relationships" r:embed="rId28"/>
        <a:stretch>
          <a:fillRect/>
        </a:stretch>
      </xdr:blipFill>
      <xdr:spPr>
        <a:xfrm>
          <a:off x="4876800" y="39827947"/>
          <a:ext cx="3387314" cy="2396714"/>
        </a:xfrm>
        <a:prstGeom prst="rect">
          <a:avLst/>
        </a:prstGeom>
      </xdr:spPr>
    </xdr:pic>
    <xdr:clientData/>
  </xdr:twoCellAnchor>
  <xdr:twoCellAnchor editAs="oneCell">
    <xdr:from>
      <xdr:col>1</xdr:col>
      <xdr:colOff>313765</xdr:colOff>
      <xdr:row>213</xdr:row>
      <xdr:rowOff>78441</xdr:rowOff>
    </xdr:from>
    <xdr:to>
      <xdr:col>6</xdr:col>
      <xdr:colOff>195879</xdr:colOff>
      <xdr:row>226</xdr:row>
      <xdr:rowOff>82475</xdr:rowOff>
    </xdr:to>
    <xdr:pic>
      <xdr:nvPicPr>
        <xdr:cNvPr id="30" name="61 Imagen">
          <a:extLst>
            <a:ext uri="{FF2B5EF4-FFF2-40B4-BE49-F238E27FC236}">
              <a16:creationId xmlns:a16="http://schemas.microsoft.com/office/drawing/2014/main" id="{A7BE2DAF-2E59-49FE-A8C7-E1D85FC1CFD4}"/>
            </a:ext>
          </a:extLst>
        </xdr:cNvPr>
        <xdr:cNvPicPr>
          <a:picLocks noChangeAspect="1"/>
        </xdr:cNvPicPr>
      </xdr:nvPicPr>
      <xdr:blipFill>
        <a:blip xmlns:r="http://schemas.openxmlformats.org/officeDocument/2006/relationships" r:embed="rId29"/>
        <a:stretch>
          <a:fillRect/>
        </a:stretch>
      </xdr:blipFill>
      <xdr:spPr>
        <a:xfrm>
          <a:off x="580465" y="43009521"/>
          <a:ext cx="3417794" cy="2396714"/>
        </a:xfrm>
        <a:prstGeom prst="rect">
          <a:avLst/>
        </a:prstGeom>
      </xdr:spPr>
    </xdr:pic>
    <xdr:clientData/>
  </xdr:twoCellAnchor>
  <xdr:twoCellAnchor editAs="oneCell">
    <xdr:from>
      <xdr:col>7</xdr:col>
      <xdr:colOff>336176</xdr:colOff>
      <xdr:row>213</xdr:row>
      <xdr:rowOff>56029</xdr:rowOff>
    </xdr:from>
    <xdr:to>
      <xdr:col>10</xdr:col>
      <xdr:colOff>789790</xdr:colOff>
      <xdr:row>226</xdr:row>
      <xdr:rowOff>60063</xdr:rowOff>
    </xdr:to>
    <xdr:pic>
      <xdr:nvPicPr>
        <xdr:cNvPr id="31" name="62 Imagen">
          <a:extLst>
            <a:ext uri="{FF2B5EF4-FFF2-40B4-BE49-F238E27FC236}">
              <a16:creationId xmlns:a16="http://schemas.microsoft.com/office/drawing/2014/main" id="{43C55414-2F1D-4C9E-8D0F-775D923609BE}"/>
            </a:ext>
          </a:extLst>
        </xdr:cNvPr>
        <xdr:cNvPicPr>
          <a:picLocks noChangeAspect="1"/>
        </xdr:cNvPicPr>
      </xdr:nvPicPr>
      <xdr:blipFill>
        <a:blip xmlns:r="http://schemas.openxmlformats.org/officeDocument/2006/relationships" r:embed="rId30"/>
        <a:stretch>
          <a:fillRect/>
        </a:stretch>
      </xdr:blipFill>
      <xdr:spPr>
        <a:xfrm>
          <a:off x="4824356" y="42987109"/>
          <a:ext cx="3394934" cy="2396714"/>
        </a:xfrm>
        <a:prstGeom prst="rect">
          <a:avLst/>
        </a:prstGeom>
      </xdr:spPr>
    </xdr:pic>
    <xdr:clientData/>
  </xdr:twoCellAnchor>
  <xdr:twoCellAnchor editAs="oneCell">
    <xdr:from>
      <xdr:col>2</xdr:col>
      <xdr:colOff>78441</xdr:colOff>
      <xdr:row>229</xdr:row>
      <xdr:rowOff>67235</xdr:rowOff>
    </xdr:from>
    <xdr:to>
      <xdr:col>6</xdr:col>
      <xdr:colOff>285526</xdr:colOff>
      <xdr:row>242</xdr:row>
      <xdr:rowOff>71269</xdr:rowOff>
    </xdr:to>
    <xdr:pic>
      <xdr:nvPicPr>
        <xdr:cNvPr id="32" name="63 Imagen">
          <a:extLst>
            <a:ext uri="{FF2B5EF4-FFF2-40B4-BE49-F238E27FC236}">
              <a16:creationId xmlns:a16="http://schemas.microsoft.com/office/drawing/2014/main" id="{4C03DA1E-55FA-4769-AB28-2EA7ADB7755B}"/>
            </a:ext>
          </a:extLst>
        </xdr:cNvPr>
        <xdr:cNvPicPr>
          <a:picLocks noChangeAspect="1"/>
        </xdr:cNvPicPr>
      </xdr:nvPicPr>
      <xdr:blipFill>
        <a:blip xmlns:r="http://schemas.openxmlformats.org/officeDocument/2006/relationships" r:embed="rId31"/>
        <a:stretch>
          <a:fillRect/>
        </a:stretch>
      </xdr:blipFill>
      <xdr:spPr>
        <a:xfrm>
          <a:off x="680421" y="46191095"/>
          <a:ext cx="3407485" cy="2396714"/>
        </a:xfrm>
        <a:prstGeom prst="rect">
          <a:avLst/>
        </a:prstGeom>
      </xdr:spPr>
    </xdr:pic>
    <xdr:clientData/>
  </xdr:twoCellAnchor>
  <xdr:twoCellAnchor editAs="oneCell">
    <xdr:from>
      <xdr:col>8</xdr:col>
      <xdr:colOff>0</xdr:colOff>
      <xdr:row>229</xdr:row>
      <xdr:rowOff>67235</xdr:rowOff>
    </xdr:from>
    <xdr:to>
      <xdr:col>10</xdr:col>
      <xdr:colOff>834614</xdr:colOff>
      <xdr:row>242</xdr:row>
      <xdr:rowOff>71269</xdr:rowOff>
    </xdr:to>
    <xdr:pic>
      <xdr:nvPicPr>
        <xdr:cNvPr id="33" name="64 Imagen">
          <a:extLst>
            <a:ext uri="{FF2B5EF4-FFF2-40B4-BE49-F238E27FC236}">
              <a16:creationId xmlns:a16="http://schemas.microsoft.com/office/drawing/2014/main" id="{A67B7509-34F9-4121-8375-A96790168800}"/>
            </a:ext>
          </a:extLst>
        </xdr:cNvPr>
        <xdr:cNvPicPr>
          <a:picLocks noChangeAspect="1"/>
        </xdr:cNvPicPr>
      </xdr:nvPicPr>
      <xdr:blipFill>
        <a:blip xmlns:r="http://schemas.openxmlformats.org/officeDocument/2006/relationships" r:embed="rId32"/>
        <a:stretch>
          <a:fillRect/>
        </a:stretch>
      </xdr:blipFill>
      <xdr:spPr>
        <a:xfrm>
          <a:off x="4876800" y="46191095"/>
          <a:ext cx="3387314" cy="2396714"/>
        </a:xfrm>
        <a:prstGeom prst="rect">
          <a:avLst/>
        </a:prstGeom>
      </xdr:spPr>
    </xdr:pic>
    <xdr:clientData/>
  </xdr:twoCellAnchor>
  <xdr:twoCellAnchor editAs="oneCell">
    <xdr:from>
      <xdr:col>2</xdr:col>
      <xdr:colOff>112058</xdr:colOff>
      <xdr:row>245</xdr:row>
      <xdr:rowOff>78441</xdr:rowOff>
    </xdr:from>
    <xdr:to>
      <xdr:col>6</xdr:col>
      <xdr:colOff>319143</xdr:colOff>
      <xdr:row>258</xdr:row>
      <xdr:rowOff>82475</xdr:rowOff>
    </xdr:to>
    <xdr:pic>
      <xdr:nvPicPr>
        <xdr:cNvPr id="34" name="65 Imagen">
          <a:extLst>
            <a:ext uri="{FF2B5EF4-FFF2-40B4-BE49-F238E27FC236}">
              <a16:creationId xmlns:a16="http://schemas.microsoft.com/office/drawing/2014/main" id="{4E17D90A-AB9D-467F-A29B-89AB718D7C74}"/>
            </a:ext>
          </a:extLst>
        </xdr:cNvPr>
        <xdr:cNvPicPr>
          <a:picLocks noChangeAspect="1"/>
        </xdr:cNvPicPr>
      </xdr:nvPicPr>
      <xdr:blipFill>
        <a:blip xmlns:r="http://schemas.openxmlformats.org/officeDocument/2006/relationships" r:embed="rId33"/>
        <a:stretch>
          <a:fillRect/>
        </a:stretch>
      </xdr:blipFill>
      <xdr:spPr>
        <a:xfrm>
          <a:off x="714038" y="49349361"/>
          <a:ext cx="3407485" cy="2396714"/>
        </a:xfrm>
        <a:prstGeom prst="rect">
          <a:avLst/>
        </a:prstGeom>
      </xdr:spPr>
    </xdr:pic>
    <xdr:clientData/>
  </xdr:twoCellAnchor>
  <xdr:twoCellAnchor editAs="oneCell">
    <xdr:from>
      <xdr:col>7</xdr:col>
      <xdr:colOff>224117</xdr:colOff>
      <xdr:row>245</xdr:row>
      <xdr:rowOff>67235</xdr:rowOff>
    </xdr:from>
    <xdr:to>
      <xdr:col>10</xdr:col>
      <xdr:colOff>677731</xdr:colOff>
      <xdr:row>258</xdr:row>
      <xdr:rowOff>71269</xdr:rowOff>
    </xdr:to>
    <xdr:pic>
      <xdr:nvPicPr>
        <xdr:cNvPr id="35" name="66 Imagen">
          <a:extLst>
            <a:ext uri="{FF2B5EF4-FFF2-40B4-BE49-F238E27FC236}">
              <a16:creationId xmlns:a16="http://schemas.microsoft.com/office/drawing/2014/main" id="{84FA4BC8-8903-4AE0-9178-F5CC896EAFEB}"/>
            </a:ext>
          </a:extLst>
        </xdr:cNvPr>
        <xdr:cNvPicPr>
          <a:picLocks noChangeAspect="1"/>
        </xdr:cNvPicPr>
      </xdr:nvPicPr>
      <xdr:blipFill>
        <a:blip xmlns:r="http://schemas.openxmlformats.org/officeDocument/2006/relationships" r:embed="rId34"/>
        <a:stretch>
          <a:fillRect/>
        </a:stretch>
      </xdr:blipFill>
      <xdr:spPr>
        <a:xfrm>
          <a:off x="4712297" y="49338155"/>
          <a:ext cx="3394934" cy="2396714"/>
        </a:xfrm>
        <a:prstGeom prst="rect">
          <a:avLst/>
        </a:prstGeom>
      </xdr:spPr>
    </xdr:pic>
    <xdr:clientData/>
  </xdr:twoCellAnchor>
  <xdr:twoCellAnchor editAs="oneCell">
    <xdr:from>
      <xdr:col>2</xdr:col>
      <xdr:colOff>145676</xdr:colOff>
      <xdr:row>261</xdr:row>
      <xdr:rowOff>56030</xdr:rowOff>
    </xdr:from>
    <xdr:to>
      <xdr:col>6</xdr:col>
      <xdr:colOff>352761</xdr:colOff>
      <xdr:row>274</xdr:row>
      <xdr:rowOff>60065</xdr:rowOff>
    </xdr:to>
    <xdr:pic>
      <xdr:nvPicPr>
        <xdr:cNvPr id="36" name="67 Imagen">
          <a:extLst>
            <a:ext uri="{FF2B5EF4-FFF2-40B4-BE49-F238E27FC236}">
              <a16:creationId xmlns:a16="http://schemas.microsoft.com/office/drawing/2014/main" id="{A90871A2-4105-4070-BFB6-91A5055C3315}"/>
            </a:ext>
          </a:extLst>
        </xdr:cNvPr>
        <xdr:cNvPicPr>
          <a:picLocks noChangeAspect="1"/>
        </xdr:cNvPicPr>
      </xdr:nvPicPr>
      <xdr:blipFill>
        <a:blip xmlns:r="http://schemas.openxmlformats.org/officeDocument/2006/relationships" r:embed="rId35"/>
        <a:stretch>
          <a:fillRect/>
        </a:stretch>
      </xdr:blipFill>
      <xdr:spPr>
        <a:xfrm>
          <a:off x="747656" y="52474010"/>
          <a:ext cx="3407485" cy="2396715"/>
        </a:xfrm>
        <a:prstGeom prst="rect">
          <a:avLst/>
        </a:prstGeom>
      </xdr:spPr>
    </xdr:pic>
    <xdr:clientData/>
  </xdr:twoCellAnchor>
  <xdr:twoCellAnchor editAs="oneCell">
    <xdr:from>
      <xdr:col>8</xdr:col>
      <xdr:colOff>0</xdr:colOff>
      <xdr:row>261</xdr:row>
      <xdr:rowOff>67236</xdr:rowOff>
    </xdr:from>
    <xdr:to>
      <xdr:col>10</xdr:col>
      <xdr:colOff>834614</xdr:colOff>
      <xdr:row>274</xdr:row>
      <xdr:rowOff>71271</xdr:rowOff>
    </xdr:to>
    <xdr:pic>
      <xdr:nvPicPr>
        <xdr:cNvPr id="37" name="68 Imagen">
          <a:extLst>
            <a:ext uri="{FF2B5EF4-FFF2-40B4-BE49-F238E27FC236}">
              <a16:creationId xmlns:a16="http://schemas.microsoft.com/office/drawing/2014/main" id="{CC24539B-6DF0-4F03-AA57-21BC41C1B3D6}"/>
            </a:ext>
          </a:extLst>
        </xdr:cNvPr>
        <xdr:cNvPicPr>
          <a:picLocks noChangeAspect="1"/>
        </xdr:cNvPicPr>
      </xdr:nvPicPr>
      <xdr:blipFill>
        <a:blip xmlns:r="http://schemas.openxmlformats.org/officeDocument/2006/relationships" r:embed="rId36"/>
        <a:stretch>
          <a:fillRect/>
        </a:stretch>
      </xdr:blipFill>
      <xdr:spPr>
        <a:xfrm>
          <a:off x="4876800" y="52485216"/>
          <a:ext cx="3387314" cy="239671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08B7D0AD-85BB-43EC-8CAA-6C1773C48B85}"/>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F05BA9DC-024C-4016-8198-2D67D0E08644}"/>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oneCellAnchor>
    <xdr:from>
      <xdr:col>0</xdr:col>
      <xdr:colOff>0</xdr:colOff>
      <xdr:row>343</xdr:row>
      <xdr:rowOff>0</xdr:rowOff>
    </xdr:from>
    <xdr:ext cx="2217420" cy="0"/>
    <xdr:pic>
      <xdr:nvPicPr>
        <xdr:cNvPr id="4" name="Imagen 3">
          <a:extLst>
            <a:ext uri="{FF2B5EF4-FFF2-40B4-BE49-F238E27FC236}">
              <a16:creationId xmlns:a16="http://schemas.microsoft.com/office/drawing/2014/main" id="{74621432-E804-467C-ACD4-B2D73E360809}"/>
            </a:ext>
          </a:extLst>
        </xdr:cNvPr>
        <xdr:cNvPicPr>
          <a:picLocks noChangeAspect="1"/>
        </xdr:cNvPicPr>
      </xdr:nvPicPr>
      <xdr:blipFill>
        <a:blip xmlns:r="http://schemas.openxmlformats.org/officeDocument/2006/relationships" r:embed="rId3"/>
        <a:stretch>
          <a:fillRect/>
        </a:stretch>
      </xdr:blipFill>
      <xdr:spPr>
        <a:xfrm>
          <a:off x="0" y="35013900"/>
          <a:ext cx="2217420" cy="0"/>
        </a:xfrm>
        <a:prstGeom prst="rect">
          <a:avLst/>
        </a:prstGeom>
      </xdr:spPr>
    </xdr:pic>
    <xdr:clientData/>
  </xdr:oneCellAnchor>
  <xdr:oneCellAnchor>
    <xdr:from>
      <xdr:col>0</xdr:col>
      <xdr:colOff>152400</xdr:colOff>
      <xdr:row>375</xdr:row>
      <xdr:rowOff>0</xdr:rowOff>
    </xdr:from>
    <xdr:ext cx="2217420" cy="0"/>
    <xdr:pic>
      <xdr:nvPicPr>
        <xdr:cNvPr id="5" name="Imagen 4">
          <a:extLst>
            <a:ext uri="{FF2B5EF4-FFF2-40B4-BE49-F238E27FC236}">
              <a16:creationId xmlns:a16="http://schemas.microsoft.com/office/drawing/2014/main" id="{349628F2-57A9-4A87-9B29-0759CE527991}"/>
            </a:ext>
          </a:extLst>
        </xdr:cNvPr>
        <xdr:cNvPicPr>
          <a:picLocks noChangeAspect="1"/>
        </xdr:cNvPicPr>
      </xdr:nvPicPr>
      <xdr:blipFill>
        <a:blip xmlns:r="http://schemas.openxmlformats.org/officeDocument/2006/relationships" r:embed="rId3"/>
        <a:stretch>
          <a:fillRect/>
        </a:stretch>
      </xdr:blipFill>
      <xdr:spPr>
        <a:xfrm>
          <a:off x="152400" y="40987980"/>
          <a:ext cx="2217420" cy="0"/>
        </a:xfrm>
        <a:prstGeom prst="rect">
          <a:avLst/>
        </a:prstGeom>
      </xdr:spPr>
    </xdr:pic>
    <xdr:clientData/>
  </xdr:oneCellAnchor>
  <xdr:oneCellAnchor>
    <xdr:from>
      <xdr:col>6</xdr:col>
      <xdr:colOff>560916</xdr:colOff>
      <xdr:row>149</xdr:row>
      <xdr:rowOff>0</xdr:rowOff>
    </xdr:from>
    <xdr:ext cx="0" cy="0"/>
    <xdr:pic>
      <xdr:nvPicPr>
        <xdr:cNvPr id="6" name="Imagen 5">
          <a:extLst>
            <a:ext uri="{FF2B5EF4-FFF2-40B4-BE49-F238E27FC236}">
              <a16:creationId xmlns:a16="http://schemas.microsoft.com/office/drawing/2014/main" id="{0E620B56-4CE4-454E-80F9-83440D87C979}"/>
            </a:ext>
          </a:extLst>
        </xdr:cNvPr>
        <xdr:cNvPicPr>
          <a:picLocks noChangeAspect="1"/>
        </xdr:cNvPicPr>
      </xdr:nvPicPr>
      <xdr:blipFill>
        <a:blip xmlns:r="http://schemas.openxmlformats.org/officeDocument/2006/relationships" r:embed="rId4"/>
        <a:stretch>
          <a:fillRect/>
        </a:stretch>
      </xdr:blipFill>
      <xdr:spPr>
        <a:xfrm>
          <a:off x="5163396" y="7239000"/>
          <a:ext cx="0" cy="0"/>
        </a:xfrm>
        <a:prstGeom prst="rect">
          <a:avLst/>
        </a:prstGeom>
      </xdr:spPr>
    </xdr:pic>
    <xdr:clientData/>
  </xdr:oneCellAnchor>
  <xdr:oneCellAnchor>
    <xdr:from>
      <xdr:col>0</xdr:col>
      <xdr:colOff>152400</xdr:colOff>
      <xdr:row>390</xdr:row>
      <xdr:rowOff>0</xdr:rowOff>
    </xdr:from>
    <xdr:ext cx="2217420" cy="0"/>
    <xdr:pic>
      <xdr:nvPicPr>
        <xdr:cNvPr id="7" name="Imagen 6">
          <a:extLst>
            <a:ext uri="{FF2B5EF4-FFF2-40B4-BE49-F238E27FC236}">
              <a16:creationId xmlns:a16="http://schemas.microsoft.com/office/drawing/2014/main" id="{E7574FAA-E1D3-4368-A9C8-72DF4338F674}"/>
            </a:ext>
          </a:extLst>
        </xdr:cNvPr>
        <xdr:cNvPicPr>
          <a:picLocks noChangeAspect="1"/>
        </xdr:cNvPicPr>
      </xdr:nvPicPr>
      <xdr:blipFill>
        <a:blip xmlns:r="http://schemas.openxmlformats.org/officeDocument/2006/relationships" r:embed="rId3"/>
        <a:stretch>
          <a:fillRect/>
        </a:stretch>
      </xdr:blipFill>
      <xdr:spPr>
        <a:xfrm>
          <a:off x="152400" y="40987980"/>
          <a:ext cx="2217420" cy="0"/>
        </a:xfrm>
        <a:prstGeom prst="rect">
          <a:avLst/>
        </a:prstGeom>
      </xdr:spPr>
    </xdr:pic>
    <xdr:clientData/>
  </xdr:oneCellAnchor>
  <xdr:oneCellAnchor>
    <xdr:from>
      <xdr:col>0</xdr:col>
      <xdr:colOff>152400</xdr:colOff>
      <xdr:row>390</xdr:row>
      <xdr:rowOff>0</xdr:rowOff>
    </xdr:from>
    <xdr:ext cx="2217420" cy="0"/>
    <xdr:pic>
      <xdr:nvPicPr>
        <xdr:cNvPr id="8" name="Imagen 7">
          <a:extLst>
            <a:ext uri="{FF2B5EF4-FFF2-40B4-BE49-F238E27FC236}">
              <a16:creationId xmlns:a16="http://schemas.microsoft.com/office/drawing/2014/main" id="{21BB522B-C3BD-47E4-B569-D993FED79CC6}"/>
            </a:ext>
          </a:extLst>
        </xdr:cNvPr>
        <xdr:cNvPicPr>
          <a:picLocks noChangeAspect="1"/>
        </xdr:cNvPicPr>
      </xdr:nvPicPr>
      <xdr:blipFill>
        <a:blip xmlns:r="http://schemas.openxmlformats.org/officeDocument/2006/relationships" r:embed="rId3"/>
        <a:stretch>
          <a:fillRect/>
        </a:stretch>
      </xdr:blipFill>
      <xdr:spPr>
        <a:xfrm>
          <a:off x="152400" y="40987980"/>
          <a:ext cx="2217420" cy="0"/>
        </a:xfrm>
        <a:prstGeom prst="rect">
          <a:avLst/>
        </a:prstGeom>
      </xdr:spPr>
    </xdr:pic>
    <xdr:clientData/>
  </xdr:oneCellAnchor>
  <xdr:oneCellAnchor>
    <xdr:from>
      <xdr:col>0</xdr:col>
      <xdr:colOff>152400</xdr:colOff>
      <xdr:row>359</xdr:row>
      <xdr:rowOff>152400</xdr:rowOff>
    </xdr:from>
    <xdr:ext cx="2217420" cy="0"/>
    <xdr:pic>
      <xdr:nvPicPr>
        <xdr:cNvPr id="9" name="Imagen 8">
          <a:extLst>
            <a:ext uri="{FF2B5EF4-FFF2-40B4-BE49-F238E27FC236}">
              <a16:creationId xmlns:a16="http://schemas.microsoft.com/office/drawing/2014/main" id="{9412FEE8-C8A8-4FC5-A945-4738C68FCEDB}"/>
            </a:ext>
          </a:extLst>
        </xdr:cNvPr>
        <xdr:cNvPicPr>
          <a:picLocks noChangeAspect="1"/>
        </xdr:cNvPicPr>
      </xdr:nvPicPr>
      <xdr:blipFill>
        <a:blip xmlns:r="http://schemas.openxmlformats.org/officeDocument/2006/relationships" r:embed="rId3"/>
        <a:stretch>
          <a:fillRect/>
        </a:stretch>
      </xdr:blipFill>
      <xdr:spPr>
        <a:xfrm>
          <a:off x="152400" y="38199060"/>
          <a:ext cx="2217420" cy="0"/>
        </a:xfrm>
        <a:prstGeom prst="rect">
          <a:avLst/>
        </a:prstGeom>
      </xdr:spPr>
    </xdr:pic>
    <xdr:clientData/>
  </xdr:oneCellAnchor>
  <xdr:oneCellAnchor>
    <xdr:from>
      <xdr:col>0</xdr:col>
      <xdr:colOff>190500</xdr:colOff>
      <xdr:row>407</xdr:row>
      <xdr:rowOff>85725</xdr:rowOff>
    </xdr:from>
    <xdr:ext cx="3360420" cy="2522220"/>
    <xdr:pic>
      <xdr:nvPicPr>
        <xdr:cNvPr id="10" name="Imagen 9">
          <a:extLst>
            <a:ext uri="{FF2B5EF4-FFF2-40B4-BE49-F238E27FC236}">
              <a16:creationId xmlns:a16="http://schemas.microsoft.com/office/drawing/2014/main" id="{9FC49DD8-490A-4C13-A54B-43A6A8E169BC}"/>
            </a:ext>
          </a:extLst>
        </xdr:cNvPr>
        <xdr:cNvPicPr>
          <a:picLocks noChangeAspect="1"/>
        </xdr:cNvPicPr>
      </xdr:nvPicPr>
      <xdr:blipFill>
        <a:blip xmlns:r="http://schemas.openxmlformats.org/officeDocument/2006/relationships" r:embed="rId5"/>
        <a:stretch>
          <a:fillRect/>
        </a:stretch>
      </xdr:blipFill>
      <xdr:spPr>
        <a:xfrm>
          <a:off x="190500" y="44144565"/>
          <a:ext cx="3360420" cy="2522220"/>
        </a:xfrm>
        <a:prstGeom prst="rect">
          <a:avLst/>
        </a:prstGeom>
      </xdr:spPr>
    </xdr:pic>
    <xdr:clientData/>
  </xdr:oneCellAnchor>
  <xdr:oneCellAnchor>
    <xdr:from>
      <xdr:col>6</xdr:col>
      <xdr:colOff>342900</xdr:colOff>
      <xdr:row>407</xdr:row>
      <xdr:rowOff>76200</xdr:rowOff>
    </xdr:from>
    <xdr:ext cx="3360420" cy="2514600"/>
    <xdr:pic>
      <xdr:nvPicPr>
        <xdr:cNvPr id="11" name="Imagen 10">
          <a:extLst>
            <a:ext uri="{FF2B5EF4-FFF2-40B4-BE49-F238E27FC236}">
              <a16:creationId xmlns:a16="http://schemas.microsoft.com/office/drawing/2014/main" id="{6D7FDB00-E01C-4EB6-B157-137C2F245311}"/>
            </a:ext>
          </a:extLst>
        </xdr:cNvPr>
        <xdr:cNvPicPr>
          <a:picLocks noChangeAspect="1"/>
        </xdr:cNvPicPr>
      </xdr:nvPicPr>
      <xdr:blipFill>
        <a:blip xmlns:r="http://schemas.openxmlformats.org/officeDocument/2006/relationships" r:embed="rId6"/>
        <a:stretch>
          <a:fillRect/>
        </a:stretch>
      </xdr:blipFill>
      <xdr:spPr>
        <a:xfrm>
          <a:off x="4945380" y="44135040"/>
          <a:ext cx="3360420" cy="2514600"/>
        </a:xfrm>
        <a:prstGeom prst="rect">
          <a:avLst/>
        </a:prstGeom>
      </xdr:spPr>
    </xdr:pic>
    <xdr:clientData/>
  </xdr:oneCellAnchor>
  <xdr:twoCellAnchor editAs="oneCell">
    <xdr:from>
      <xdr:col>0</xdr:col>
      <xdr:colOff>180975</xdr:colOff>
      <xdr:row>327</xdr:row>
      <xdr:rowOff>66675</xdr:rowOff>
    </xdr:from>
    <xdr:to>
      <xdr:col>4</xdr:col>
      <xdr:colOff>485775</xdr:colOff>
      <xdr:row>340</xdr:row>
      <xdr:rowOff>104775</xdr:rowOff>
    </xdr:to>
    <xdr:pic>
      <xdr:nvPicPr>
        <xdr:cNvPr id="12" name="Imagen 11">
          <a:extLst>
            <a:ext uri="{FF2B5EF4-FFF2-40B4-BE49-F238E27FC236}">
              <a16:creationId xmlns:a16="http://schemas.microsoft.com/office/drawing/2014/main" id="{44CABD2B-4BF4-4F03-AF9B-C40A62FDE40C}"/>
            </a:ext>
          </a:extLst>
        </xdr:cNvPr>
        <xdr:cNvPicPr>
          <a:picLocks noChangeAspect="1"/>
        </xdr:cNvPicPr>
      </xdr:nvPicPr>
      <xdr:blipFill>
        <a:blip xmlns:r="http://schemas.openxmlformats.org/officeDocument/2006/relationships" r:embed="rId7"/>
        <a:stretch>
          <a:fillRect/>
        </a:stretch>
      </xdr:blipFill>
      <xdr:spPr>
        <a:xfrm>
          <a:off x="180975" y="32139255"/>
          <a:ext cx="3474720" cy="2415540"/>
        </a:xfrm>
        <a:prstGeom prst="rect">
          <a:avLst/>
        </a:prstGeom>
      </xdr:spPr>
    </xdr:pic>
    <xdr:clientData/>
  </xdr:twoCellAnchor>
  <xdr:twoCellAnchor editAs="oneCell">
    <xdr:from>
      <xdr:col>6</xdr:col>
      <xdr:colOff>371475</xdr:colOff>
      <xdr:row>327</xdr:row>
      <xdr:rowOff>66675</xdr:rowOff>
    </xdr:from>
    <xdr:to>
      <xdr:col>10</xdr:col>
      <xdr:colOff>104775</xdr:colOff>
      <xdr:row>340</xdr:row>
      <xdr:rowOff>104775</xdr:rowOff>
    </xdr:to>
    <xdr:pic>
      <xdr:nvPicPr>
        <xdr:cNvPr id="13" name="Imagen 12">
          <a:extLst>
            <a:ext uri="{FF2B5EF4-FFF2-40B4-BE49-F238E27FC236}">
              <a16:creationId xmlns:a16="http://schemas.microsoft.com/office/drawing/2014/main" id="{A162D7C3-46A3-4E1A-804E-0BD5200A63D1}"/>
            </a:ext>
          </a:extLst>
        </xdr:cNvPr>
        <xdr:cNvPicPr>
          <a:picLocks noChangeAspect="1"/>
        </xdr:cNvPicPr>
      </xdr:nvPicPr>
      <xdr:blipFill>
        <a:blip xmlns:r="http://schemas.openxmlformats.org/officeDocument/2006/relationships" r:embed="rId8"/>
        <a:stretch>
          <a:fillRect/>
        </a:stretch>
      </xdr:blipFill>
      <xdr:spPr>
        <a:xfrm>
          <a:off x="4973955" y="32139255"/>
          <a:ext cx="3482340" cy="2415540"/>
        </a:xfrm>
        <a:prstGeom prst="rect">
          <a:avLst/>
        </a:prstGeom>
      </xdr:spPr>
    </xdr:pic>
    <xdr:clientData/>
  </xdr:twoCellAnchor>
  <xdr:twoCellAnchor editAs="oneCell">
    <xdr:from>
      <xdr:col>0</xdr:col>
      <xdr:colOff>152400</xdr:colOff>
      <xdr:row>471</xdr:row>
      <xdr:rowOff>95250</xdr:rowOff>
    </xdr:from>
    <xdr:to>
      <xdr:col>4</xdr:col>
      <xdr:colOff>457200</xdr:colOff>
      <xdr:row>484</xdr:row>
      <xdr:rowOff>133350</xdr:rowOff>
    </xdr:to>
    <xdr:pic>
      <xdr:nvPicPr>
        <xdr:cNvPr id="14" name="Imagen 13">
          <a:extLst>
            <a:ext uri="{FF2B5EF4-FFF2-40B4-BE49-F238E27FC236}">
              <a16:creationId xmlns:a16="http://schemas.microsoft.com/office/drawing/2014/main" id="{43FA97C6-F9AF-44DE-A87A-825A0D325D81}"/>
            </a:ext>
          </a:extLst>
        </xdr:cNvPr>
        <xdr:cNvPicPr>
          <a:picLocks noChangeAspect="1"/>
        </xdr:cNvPicPr>
      </xdr:nvPicPr>
      <xdr:blipFill>
        <a:blip xmlns:r="http://schemas.openxmlformats.org/officeDocument/2006/relationships" r:embed="rId9"/>
        <a:stretch>
          <a:fillRect/>
        </a:stretch>
      </xdr:blipFill>
      <xdr:spPr>
        <a:xfrm>
          <a:off x="152400" y="53153310"/>
          <a:ext cx="3474720" cy="2415540"/>
        </a:xfrm>
        <a:prstGeom prst="rect">
          <a:avLst/>
        </a:prstGeom>
      </xdr:spPr>
    </xdr:pic>
    <xdr:clientData/>
  </xdr:twoCellAnchor>
  <xdr:twoCellAnchor editAs="oneCell">
    <xdr:from>
      <xdr:col>0</xdr:col>
      <xdr:colOff>588645</xdr:colOff>
      <xdr:row>69</xdr:row>
      <xdr:rowOff>83820</xdr:rowOff>
    </xdr:from>
    <xdr:to>
      <xdr:col>4</xdr:col>
      <xdr:colOff>893445</xdr:colOff>
      <xdr:row>82</xdr:row>
      <xdr:rowOff>121920</xdr:rowOff>
    </xdr:to>
    <xdr:pic>
      <xdr:nvPicPr>
        <xdr:cNvPr id="15" name="Imagen 14">
          <a:extLst>
            <a:ext uri="{FF2B5EF4-FFF2-40B4-BE49-F238E27FC236}">
              <a16:creationId xmlns:a16="http://schemas.microsoft.com/office/drawing/2014/main" id="{C1F170AF-506C-4B7C-9BFB-FD6D343D5BA1}"/>
            </a:ext>
          </a:extLst>
        </xdr:cNvPr>
        <xdr:cNvPicPr>
          <a:picLocks noChangeAspect="1"/>
        </xdr:cNvPicPr>
      </xdr:nvPicPr>
      <xdr:blipFill>
        <a:blip xmlns:r="http://schemas.openxmlformats.org/officeDocument/2006/relationships" r:embed="rId10"/>
        <a:stretch>
          <a:fillRect/>
        </a:stretch>
      </xdr:blipFill>
      <xdr:spPr>
        <a:xfrm>
          <a:off x="588645" y="1440180"/>
          <a:ext cx="3474720" cy="2415540"/>
        </a:xfrm>
        <a:prstGeom prst="rect">
          <a:avLst/>
        </a:prstGeom>
      </xdr:spPr>
    </xdr:pic>
    <xdr:clientData/>
  </xdr:twoCellAnchor>
  <xdr:twoCellAnchor editAs="oneCell">
    <xdr:from>
      <xdr:col>6</xdr:col>
      <xdr:colOff>342900</xdr:colOff>
      <xdr:row>69</xdr:row>
      <xdr:rowOff>104775</xdr:rowOff>
    </xdr:from>
    <xdr:to>
      <xdr:col>10</xdr:col>
      <xdr:colOff>76200</xdr:colOff>
      <xdr:row>82</xdr:row>
      <xdr:rowOff>142875</xdr:rowOff>
    </xdr:to>
    <xdr:pic>
      <xdr:nvPicPr>
        <xdr:cNvPr id="16" name="Imagen 15">
          <a:extLst>
            <a:ext uri="{FF2B5EF4-FFF2-40B4-BE49-F238E27FC236}">
              <a16:creationId xmlns:a16="http://schemas.microsoft.com/office/drawing/2014/main" id="{FE99DD66-7AB6-43EB-8839-130C70EE68E9}"/>
            </a:ext>
          </a:extLst>
        </xdr:cNvPr>
        <xdr:cNvPicPr>
          <a:picLocks noChangeAspect="1"/>
        </xdr:cNvPicPr>
      </xdr:nvPicPr>
      <xdr:blipFill>
        <a:blip xmlns:r="http://schemas.openxmlformats.org/officeDocument/2006/relationships" r:embed="rId11"/>
        <a:stretch>
          <a:fillRect/>
        </a:stretch>
      </xdr:blipFill>
      <xdr:spPr>
        <a:xfrm>
          <a:off x="4945380" y="1461135"/>
          <a:ext cx="3482340" cy="2415540"/>
        </a:xfrm>
        <a:prstGeom prst="rect">
          <a:avLst/>
        </a:prstGeom>
      </xdr:spPr>
    </xdr:pic>
    <xdr:clientData/>
  </xdr:twoCellAnchor>
  <xdr:twoCellAnchor editAs="oneCell">
    <xdr:from>
      <xdr:col>0</xdr:col>
      <xdr:colOff>419100</xdr:colOff>
      <xdr:row>133</xdr:row>
      <xdr:rowOff>76200</xdr:rowOff>
    </xdr:from>
    <xdr:to>
      <xdr:col>4</xdr:col>
      <xdr:colOff>723900</xdr:colOff>
      <xdr:row>146</xdr:row>
      <xdr:rowOff>114300</xdr:rowOff>
    </xdr:to>
    <xdr:pic>
      <xdr:nvPicPr>
        <xdr:cNvPr id="17" name="Imagen 16">
          <a:extLst>
            <a:ext uri="{FF2B5EF4-FFF2-40B4-BE49-F238E27FC236}">
              <a16:creationId xmlns:a16="http://schemas.microsoft.com/office/drawing/2014/main" id="{2B8AF8AB-E697-46ED-AC39-1CED8705647F}"/>
            </a:ext>
          </a:extLst>
        </xdr:cNvPr>
        <xdr:cNvPicPr>
          <a:picLocks noChangeAspect="1"/>
        </xdr:cNvPicPr>
      </xdr:nvPicPr>
      <xdr:blipFill>
        <a:blip xmlns:r="http://schemas.openxmlformats.org/officeDocument/2006/relationships" r:embed="rId12"/>
        <a:stretch>
          <a:fillRect/>
        </a:stretch>
      </xdr:blipFill>
      <xdr:spPr>
        <a:xfrm>
          <a:off x="419100" y="4373880"/>
          <a:ext cx="3474720" cy="2415540"/>
        </a:xfrm>
        <a:prstGeom prst="rect">
          <a:avLst/>
        </a:prstGeom>
      </xdr:spPr>
    </xdr:pic>
    <xdr:clientData/>
  </xdr:twoCellAnchor>
  <xdr:twoCellAnchor editAs="oneCell">
    <xdr:from>
      <xdr:col>6</xdr:col>
      <xdr:colOff>323850</xdr:colOff>
      <xdr:row>133</xdr:row>
      <xdr:rowOff>85725</xdr:rowOff>
    </xdr:from>
    <xdr:to>
      <xdr:col>10</xdr:col>
      <xdr:colOff>57150</xdr:colOff>
      <xdr:row>146</xdr:row>
      <xdr:rowOff>123825</xdr:rowOff>
    </xdr:to>
    <xdr:pic>
      <xdr:nvPicPr>
        <xdr:cNvPr id="18" name="Imagen 17">
          <a:extLst>
            <a:ext uri="{FF2B5EF4-FFF2-40B4-BE49-F238E27FC236}">
              <a16:creationId xmlns:a16="http://schemas.microsoft.com/office/drawing/2014/main" id="{B6EFA3F4-4B70-4CB3-8CC6-ED88016874CC}"/>
            </a:ext>
          </a:extLst>
        </xdr:cNvPr>
        <xdr:cNvPicPr>
          <a:picLocks noChangeAspect="1"/>
        </xdr:cNvPicPr>
      </xdr:nvPicPr>
      <xdr:blipFill>
        <a:blip xmlns:r="http://schemas.openxmlformats.org/officeDocument/2006/relationships" r:embed="rId13"/>
        <a:stretch>
          <a:fillRect/>
        </a:stretch>
      </xdr:blipFill>
      <xdr:spPr>
        <a:xfrm>
          <a:off x="4926330" y="4383405"/>
          <a:ext cx="3482340" cy="2415540"/>
        </a:xfrm>
        <a:prstGeom prst="rect">
          <a:avLst/>
        </a:prstGeom>
      </xdr:spPr>
    </xdr:pic>
    <xdr:clientData/>
  </xdr:twoCellAnchor>
  <xdr:twoCellAnchor editAs="oneCell">
    <xdr:from>
      <xdr:col>0</xdr:col>
      <xdr:colOff>371475</xdr:colOff>
      <xdr:row>150</xdr:row>
      <xdr:rowOff>66675</xdr:rowOff>
    </xdr:from>
    <xdr:to>
      <xdr:col>4</xdr:col>
      <xdr:colOff>683895</xdr:colOff>
      <xdr:row>163</xdr:row>
      <xdr:rowOff>110490</xdr:rowOff>
    </xdr:to>
    <xdr:pic>
      <xdr:nvPicPr>
        <xdr:cNvPr id="19" name="Imagen 18">
          <a:extLst>
            <a:ext uri="{FF2B5EF4-FFF2-40B4-BE49-F238E27FC236}">
              <a16:creationId xmlns:a16="http://schemas.microsoft.com/office/drawing/2014/main" id="{41202692-AD63-4E42-8F87-5C28E9039A2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71475" y="7313295"/>
          <a:ext cx="3482340" cy="2520315"/>
        </a:xfrm>
        <a:prstGeom prst="rect">
          <a:avLst/>
        </a:prstGeom>
      </xdr:spPr>
    </xdr:pic>
    <xdr:clientData/>
  </xdr:twoCellAnchor>
  <xdr:twoCellAnchor editAs="oneCell">
    <xdr:from>
      <xdr:col>6</xdr:col>
      <xdr:colOff>257175</xdr:colOff>
      <xdr:row>150</xdr:row>
      <xdr:rowOff>47625</xdr:rowOff>
    </xdr:from>
    <xdr:to>
      <xdr:col>9</xdr:col>
      <xdr:colOff>752475</xdr:colOff>
      <xdr:row>163</xdr:row>
      <xdr:rowOff>85725</xdr:rowOff>
    </xdr:to>
    <xdr:pic>
      <xdr:nvPicPr>
        <xdr:cNvPr id="20" name="Imagen 19">
          <a:extLst>
            <a:ext uri="{FF2B5EF4-FFF2-40B4-BE49-F238E27FC236}">
              <a16:creationId xmlns:a16="http://schemas.microsoft.com/office/drawing/2014/main" id="{BCB21230-F670-4CE3-BAF0-7127A0BD15ED}"/>
            </a:ext>
          </a:extLst>
        </xdr:cNvPr>
        <xdr:cNvPicPr>
          <a:picLocks noChangeAspect="1"/>
        </xdr:cNvPicPr>
      </xdr:nvPicPr>
      <xdr:blipFill>
        <a:blip xmlns:r="http://schemas.openxmlformats.org/officeDocument/2006/relationships" r:embed="rId15"/>
        <a:stretch>
          <a:fillRect/>
        </a:stretch>
      </xdr:blipFill>
      <xdr:spPr>
        <a:xfrm>
          <a:off x="4859655" y="7294245"/>
          <a:ext cx="3451860" cy="2514600"/>
        </a:xfrm>
        <a:prstGeom prst="rect">
          <a:avLst/>
        </a:prstGeom>
      </xdr:spPr>
    </xdr:pic>
    <xdr:clientData/>
  </xdr:twoCellAnchor>
  <xdr:twoCellAnchor editAs="oneCell">
    <xdr:from>
      <xdr:col>0</xdr:col>
      <xdr:colOff>323850</xdr:colOff>
      <xdr:row>211</xdr:row>
      <xdr:rowOff>85725</xdr:rowOff>
    </xdr:from>
    <xdr:to>
      <xdr:col>4</xdr:col>
      <xdr:colOff>628650</xdr:colOff>
      <xdr:row>224</xdr:row>
      <xdr:rowOff>123825</xdr:rowOff>
    </xdr:to>
    <xdr:pic>
      <xdr:nvPicPr>
        <xdr:cNvPr id="21" name="Imagen 20">
          <a:extLst>
            <a:ext uri="{FF2B5EF4-FFF2-40B4-BE49-F238E27FC236}">
              <a16:creationId xmlns:a16="http://schemas.microsoft.com/office/drawing/2014/main" id="{0BFE869A-FA4B-4C40-A71D-A7CCA4E8D797}"/>
            </a:ext>
          </a:extLst>
        </xdr:cNvPr>
        <xdr:cNvPicPr>
          <a:picLocks noChangeAspect="1"/>
        </xdr:cNvPicPr>
      </xdr:nvPicPr>
      <xdr:blipFill>
        <a:blip xmlns:r="http://schemas.openxmlformats.org/officeDocument/2006/relationships" r:embed="rId16"/>
        <a:stretch>
          <a:fillRect/>
        </a:stretch>
      </xdr:blipFill>
      <xdr:spPr>
        <a:xfrm>
          <a:off x="323850" y="10380345"/>
          <a:ext cx="3474720" cy="2514600"/>
        </a:xfrm>
        <a:prstGeom prst="rect">
          <a:avLst/>
        </a:prstGeom>
      </xdr:spPr>
    </xdr:pic>
    <xdr:clientData/>
  </xdr:twoCellAnchor>
  <xdr:twoCellAnchor editAs="oneCell">
    <xdr:from>
      <xdr:col>6</xdr:col>
      <xdr:colOff>266700</xdr:colOff>
      <xdr:row>211</xdr:row>
      <xdr:rowOff>85725</xdr:rowOff>
    </xdr:from>
    <xdr:to>
      <xdr:col>10</xdr:col>
      <xdr:colOff>0</xdr:colOff>
      <xdr:row>224</xdr:row>
      <xdr:rowOff>123825</xdr:rowOff>
    </xdr:to>
    <xdr:pic>
      <xdr:nvPicPr>
        <xdr:cNvPr id="22" name="Imagen 21">
          <a:extLst>
            <a:ext uri="{FF2B5EF4-FFF2-40B4-BE49-F238E27FC236}">
              <a16:creationId xmlns:a16="http://schemas.microsoft.com/office/drawing/2014/main" id="{5DF2D7D6-6CA4-4A1F-9979-DB1826103CC1}"/>
            </a:ext>
          </a:extLst>
        </xdr:cNvPr>
        <xdr:cNvPicPr>
          <a:picLocks noChangeAspect="1"/>
        </xdr:cNvPicPr>
      </xdr:nvPicPr>
      <xdr:blipFill>
        <a:blip xmlns:r="http://schemas.openxmlformats.org/officeDocument/2006/relationships" r:embed="rId17"/>
        <a:stretch>
          <a:fillRect/>
        </a:stretch>
      </xdr:blipFill>
      <xdr:spPr>
        <a:xfrm>
          <a:off x="4869180" y="10380345"/>
          <a:ext cx="3482340" cy="2514600"/>
        </a:xfrm>
        <a:prstGeom prst="rect">
          <a:avLst/>
        </a:prstGeom>
      </xdr:spPr>
    </xdr:pic>
    <xdr:clientData/>
  </xdr:twoCellAnchor>
  <xdr:twoCellAnchor editAs="oneCell">
    <xdr:from>
      <xdr:col>0</xdr:col>
      <xdr:colOff>266700</xdr:colOff>
      <xdr:row>227</xdr:row>
      <xdr:rowOff>104775</xdr:rowOff>
    </xdr:from>
    <xdr:to>
      <xdr:col>4</xdr:col>
      <xdr:colOff>571500</xdr:colOff>
      <xdr:row>240</xdr:row>
      <xdr:rowOff>142875</xdr:rowOff>
    </xdr:to>
    <xdr:pic>
      <xdr:nvPicPr>
        <xdr:cNvPr id="23" name="Imagen 22">
          <a:extLst>
            <a:ext uri="{FF2B5EF4-FFF2-40B4-BE49-F238E27FC236}">
              <a16:creationId xmlns:a16="http://schemas.microsoft.com/office/drawing/2014/main" id="{E6DFFD92-951C-4526-9565-52CB08076276}"/>
            </a:ext>
          </a:extLst>
        </xdr:cNvPr>
        <xdr:cNvPicPr>
          <a:picLocks noChangeAspect="1"/>
        </xdr:cNvPicPr>
      </xdr:nvPicPr>
      <xdr:blipFill>
        <a:blip xmlns:r="http://schemas.openxmlformats.org/officeDocument/2006/relationships" r:embed="rId18"/>
        <a:stretch>
          <a:fillRect/>
        </a:stretch>
      </xdr:blipFill>
      <xdr:spPr>
        <a:xfrm>
          <a:off x="266700" y="13447395"/>
          <a:ext cx="3474720" cy="2514600"/>
        </a:xfrm>
        <a:prstGeom prst="rect">
          <a:avLst/>
        </a:prstGeom>
      </xdr:spPr>
    </xdr:pic>
    <xdr:clientData/>
  </xdr:twoCellAnchor>
  <xdr:twoCellAnchor editAs="oneCell">
    <xdr:from>
      <xdr:col>6</xdr:col>
      <xdr:colOff>285750</xdr:colOff>
      <xdr:row>227</xdr:row>
      <xdr:rowOff>85725</xdr:rowOff>
    </xdr:from>
    <xdr:to>
      <xdr:col>10</xdr:col>
      <xdr:colOff>19050</xdr:colOff>
      <xdr:row>240</xdr:row>
      <xdr:rowOff>123825</xdr:rowOff>
    </xdr:to>
    <xdr:pic>
      <xdr:nvPicPr>
        <xdr:cNvPr id="24" name="Imagen 23">
          <a:extLst>
            <a:ext uri="{FF2B5EF4-FFF2-40B4-BE49-F238E27FC236}">
              <a16:creationId xmlns:a16="http://schemas.microsoft.com/office/drawing/2014/main" id="{2EF1D4D5-F5D8-44BE-9E80-C7F26F72CBB2}"/>
            </a:ext>
          </a:extLst>
        </xdr:cNvPr>
        <xdr:cNvPicPr>
          <a:picLocks noChangeAspect="1"/>
        </xdr:cNvPicPr>
      </xdr:nvPicPr>
      <xdr:blipFill>
        <a:blip xmlns:r="http://schemas.openxmlformats.org/officeDocument/2006/relationships" r:embed="rId19"/>
        <a:stretch>
          <a:fillRect/>
        </a:stretch>
      </xdr:blipFill>
      <xdr:spPr>
        <a:xfrm>
          <a:off x="4888230" y="13428345"/>
          <a:ext cx="3482340" cy="2514600"/>
        </a:xfrm>
        <a:prstGeom prst="rect">
          <a:avLst/>
        </a:prstGeom>
      </xdr:spPr>
    </xdr:pic>
    <xdr:clientData/>
  </xdr:twoCellAnchor>
  <xdr:twoCellAnchor editAs="oneCell">
    <xdr:from>
      <xdr:col>0</xdr:col>
      <xdr:colOff>333375</xdr:colOff>
      <xdr:row>244</xdr:row>
      <xdr:rowOff>95250</xdr:rowOff>
    </xdr:from>
    <xdr:to>
      <xdr:col>4</xdr:col>
      <xdr:colOff>546735</xdr:colOff>
      <xdr:row>257</xdr:row>
      <xdr:rowOff>64770</xdr:rowOff>
    </xdr:to>
    <xdr:pic>
      <xdr:nvPicPr>
        <xdr:cNvPr id="25" name="Imagen 24">
          <a:extLst>
            <a:ext uri="{FF2B5EF4-FFF2-40B4-BE49-F238E27FC236}">
              <a16:creationId xmlns:a16="http://schemas.microsoft.com/office/drawing/2014/main" id="{23743EB1-683F-495A-A98E-F1922D98B0BF}"/>
            </a:ext>
          </a:extLst>
        </xdr:cNvPr>
        <xdr:cNvPicPr>
          <a:picLocks noChangeAspect="1"/>
        </xdr:cNvPicPr>
      </xdr:nvPicPr>
      <xdr:blipFill>
        <a:blip xmlns:r="http://schemas.openxmlformats.org/officeDocument/2006/relationships" r:embed="rId20"/>
        <a:stretch>
          <a:fillRect/>
        </a:stretch>
      </xdr:blipFill>
      <xdr:spPr>
        <a:xfrm>
          <a:off x="333375" y="16554450"/>
          <a:ext cx="3383280" cy="2446020"/>
        </a:xfrm>
        <a:prstGeom prst="rect">
          <a:avLst/>
        </a:prstGeom>
      </xdr:spPr>
    </xdr:pic>
    <xdr:clientData/>
  </xdr:twoCellAnchor>
  <xdr:twoCellAnchor editAs="oneCell">
    <xdr:from>
      <xdr:col>6</xdr:col>
      <xdr:colOff>352425</xdr:colOff>
      <xdr:row>244</xdr:row>
      <xdr:rowOff>76200</xdr:rowOff>
    </xdr:from>
    <xdr:to>
      <xdr:col>10</xdr:col>
      <xdr:colOff>85725</xdr:colOff>
      <xdr:row>257</xdr:row>
      <xdr:rowOff>114300</xdr:rowOff>
    </xdr:to>
    <xdr:pic>
      <xdr:nvPicPr>
        <xdr:cNvPr id="26" name="Imagen 25">
          <a:extLst>
            <a:ext uri="{FF2B5EF4-FFF2-40B4-BE49-F238E27FC236}">
              <a16:creationId xmlns:a16="http://schemas.microsoft.com/office/drawing/2014/main" id="{D1BC09FE-FD0E-4635-8948-9716FDB91FDB}"/>
            </a:ext>
          </a:extLst>
        </xdr:cNvPr>
        <xdr:cNvPicPr>
          <a:picLocks noChangeAspect="1"/>
        </xdr:cNvPicPr>
      </xdr:nvPicPr>
      <xdr:blipFill>
        <a:blip xmlns:r="http://schemas.openxmlformats.org/officeDocument/2006/relationships" r:embed="rId21"/>
        <a:stretch>
          <a:fillRect/>
        </a:stretch>
      </xdr:blipFill>
      <xdr:spPr>
        <a:xfrm>
          <a:off x="4954905" y="16535400"/>
          <a:ext cx="3482340" cy="2514600"/>
        </a:xfrm>
        <a:prstGeom prst="rect">
          <a:avLst/>
        </a:prstGeom>
      </xdr:spPr>
    </xdr:pic>
    <xdr:clientData/>
  </xdr:twoCellAnchor>
  <xdr:twoCellAnchor editAs="oneCell">
    <xdr:from>
      <xdr:col>6</xdr:col>
      <xdr:colOff>371475</xdr:colOff>
      <xdr:row>261</xdr:row>
      <xdr:rowOff>95249</xdr:rowOff>
    </xdr:from>
    <xdr:to>
      <xdr:col>10</xdr:col>
      <xdr:colOff>47625</xdr:colOff>
      <xdr:row>274</xdr:row>
      <xdr:rowOff>138749</xdr:rowOff>
    </xdr:to>
    <xdr:pic>
      <xdr:nvPicPr>
        <xdr:cNvPr id="27" name="Imagen 26" descr="E:\DCIM\154___03\IMG_3496.JPG">
          <a:extLst>
            <a:ext uri="{FF2B5EF4-FFF2-40B4-BE49-F238E27FC236}">
              <a16:creationId xmlns:a16="http://schemas.microsoft.com/office/drawing/2014/main" id="{ADC51E11-492C-47A0-B069-F8733E436954}"/>
            </a:ext>
          </a:extLst>
        </xdr:cNvPr>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a:fillRect/>
        </a:stretch>
      </xdr:blipFill>
      <xdr:spPr bwMode="auto">
        <a:xfrm>
          <a:off x="4973955" y="19671029"/>
          <a:ext cx="3425190" cy="2520000"/>
        </a:xfrm>
        <a:prstGeom prst="rect">
          <a:avLst/>
        </a:prstGeom>
        <a:noFill/>
        <a:ln>
          <a:noFill/>
        </a:ln>
      </xdr:spPr>
    </xdr:pic>
    <xdr:clientData/>
  </xdr:twoCellAnchor>
  <xdr:twoCellAnchor editAs="oneCell">
    <xdr:from>
      <xdr:col>0</xdr:col>
      <xdr:colOff>314325</xdr:colOff>
      <xdr:row>261</xdr:row>
      <xdr:rowOff>171450</xdr:rowOff>
    </xdr:from>
    <xdr:to>
      <xdr:col>4</xdr:col>
      <xdr:colOff>561975</xdr:colOff>
      <xdr:row>275</xdr:row>
      <xdr:rowOff>24450</xdr:rowOff>
    </xdr:to>
    <xdr:pic>
      <xdr:nvPicPr>
        <xdr:cNvPr id="28" name="Imagen 27">
          <a:extLst>
            <a:ext uri="{FF2B5EF4-FFF2-40B4-BE49-F238E27FC236}">
              <a16:creationId xmlns:a16="http://schemas.microsoft.com/office/drawing/2014/main" id="{1035CF43-D164-442F-A803-662490D7FEAE}"/>
            </a:ext>
          </a:extLst>
        </xdr:cNvPr>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314325" y="19747230"/>
          <a:ext cx="3417570" cy="2520000"/>
        </a:xfrm>
        <a:prstGeom prst="rect">
          <a:avLst/>
        </a:prstGeom>
      </xdr:spPr>
    </xdr:pic>
    <xdr:clientData/>
  </xdr:twoCellAnchor>
  <xdr:twoCellAnchor editAs="oneCell">
    <xdr:from>
      <xdr:col>0</xdr:col>
      <xdr:colOff>304800</xdr:colOff>
      <xdr:row>278</xdr:row>
      <xdr:rowOff>95250</xdr:rowOff>
    </xdr:from>
    <xdr:to>
      <xdr:col>4</xdr:col>
      <xdr:colOff>609600</xdr:colOff>
      <xdr:row>291</xdr:row>
      <xdr:rowOff>133350</xdr:rowOff>
    </xdr:to>
    <xdr:pic>
      <xdr:nvPicPr>
        <xdr:cNvPr id="29" name="Imagen 28">
          <a:extLst>
            <a:ext uri="{FF2B5EF4-FFF2-40B4-BE49-F238E27FC236}">
              <a16:creationId xmlns:a16="http://schemas.microsoft.com/office/drawing/2014/main" id="{3999D5BD-9C47-4A39-8342-7899DDC5C08C}"/>
            </a:ext>
          </a:extLst>
        </xdr:cNvPr>
        <xdr:cNvPicPr>
          <a:picLocks noChangeAspect="1"/>
        </xdr:cNvPicPr>
      </xdr:nvPicPr>
      <xdr:blipFill>
        <a:blip xmlns:r="http://schemas.openxmlformats.org/officeDocument/2006/relationships" r:embed="rId24"/>
        <a:stretch>
          <a:fillRect/>
        </a:stretch>
      </xdr:blipFill>
      <xdr:spPr>
        <a:xfrm>
          <a:off x="304800" y="22787610"/>
          <a:ext cx="3474720" cy="2514600"/>
        </a:xfrm>
        <a:prstGeom prst="rect">
          <a:avLst/>
        </a:prstGeom>
      </xdr:spPr>
    </xdr:pic>
    <xdr:clientData/>
  </xdr:twoCellAnchor>
  <xdr:twoCellAnchor editAs="oneCell">
    <xdr:from>
      <xdr:col>6</xdr:col>
      <xdr:colOff>371475</xdr:colOff>
      <xdr:row>278</xdr:row>
      <xdr:rowOff>114300</xdr:rowOff>
    </xdr:from>
    <xdr:to>
      <xdr:col>10</xdr:col>
      <xdr:colOff>104775</xdr:colOff>
      <xdr:row>291</xdr:row>
      <xdr:rowOff>152400</xdr:rowOff>
    </xdr:to>
    <xdr:pic>
      <xdr:nvPicPr>
        <xdr:cNvPr id="30" name="Imagen 29">
          <a:extLst>
            <a:ext uri="{FF2B5EF4-FFF2-40B4-BE49-F238E27FC236}">
              <a16:creationId xmlns:a16="http://schemas.microsoft.com/office/drawing/2014/main" id="{46E2C0C5-BADD-45BA-A6BF-DE219A1F9680}"/>
            </a:ext>
          </a:extLst>
        </xdr:cNvPr>
        <xdr:cNvPicPr>
          <a:picLocks noChangeAspect="1"/>
        </xdr:cNvPicPr>
      </xdr:nvPicPr>
      <xdr:blipFill>
        <a:blip xmlns:r="http://schemas.openxmlformats.org/officeDocument/2006/relationships" r:embed="rId25"/>
        <a:stretch>
          <a:fillRect/>
        </a:stretch>
      </xdr:blipFill>
      <xdr:spPr>
        <a:xfrm>
          <a:off x="4973955" y="22806660"/>
          <a:ext cx="3482340" cy="2514600"/>
        </a:xfrm>
        <a:prstGeom prst="rect">
          <a:avLst/>
        </a:prstGeom>
      </xdr:spPr>
    </xdr:pic>
    <xdr:clientData/>
  </xdr:twoCellAnchor>
  <xdr:twoCellAnchor editAs="oneCell">
    <xdr:from>
      <xdr:col>0</xdr:col>
      <xdr:colOff>361950</xdr:colOff>
      <xdr:row>295</xdr:row>
      <xdr:rowOff>85725</xdr:rowOff>
    </xdr:from>
    <xdr:to>
      <xdr:col>4</xdr:col>
      <xdr:colOff>666750</xdr:colOff>
      <xdr:row>308</xdr:row>
      <xdr:rowOff>123825</xdr:rowOff>
    </xdr:to>
    <xdr:pic>
      <xdr:nvPicPr>
        <xdr:cNvPr id="31" name="Imagen 30">
          <a:extLst>
            <a:ext uri="{FF2B5EF4-FFF2-40B4-BE49-F238E27FC236}">
              <a16:creationId xmlns:a16="http://schemas.microsoft.com/office/drawing/2014/main" id="{A74D267D-FD09-49E3-BC0D-B47BFE1512E4}"/>
            </a:ext>
          </a:extLst>
        </xdr:cNvPr>
        <xdr:cNvPicPr>
          <a:picLocks noChangeAspect="1"/>
        </xdr:cNvPicPr>
      </xdr:nvPicPr>
      <xdr:blipFill>
        <a:blip xmlns:r="http://schemas.openxmlformats.org/officeDocument/2006/relationships" r:embed="rId26"/>
        <a:stretch>
          <a:fillRect/>
        </a:stretch>
      </xdr:blipFill>
      <xdr:spPr>
        <a:xfrm>
          <a:off x="361950" y="25894665"/>
          <a:ext cx="3474720" cy="2415540"/>
        </a:xfrm>
        <a:prstGeom prst="rect">
          <a:avLst/>
        </a:prstGeom>
      </xdr:spPr>
    </xdr:pic>
    <xdr:clientData/>
  </xdr:twoCellAnchor>
  <xdr:twoCellAnchor editAs="oneCell">
    <xdr:from>
      <xdr:col>6</xdr:col>
      <xdr:colOff>361950</xdr:colOff>
      <xdr:row>295</xdr:row>
      <xdr:rowOff>85725</xdr:rowOff>
    </xdr:from>
    <xdr:to>
      <xdr:col>10</xdr:col>
      <xdr:colOff>95250</xdr:colOff>
      <xdr:row>308</xdr:row>
      <xdr:rowOff>123825</xdr:rowOff>
    </xdr:to>
    <xdr:pic>
      <xdr:nvPicPr>
        <xdr:cNvPr id="32" name="Imagen 31">
          <a:extLst>
            <a:ext uri="{FF2B5EF4-FFF2-40B4-BE49-F238E27FC236}">
              <a16:creationId xmlns:a16="http://schemas.microsoft.com/office/drawing/2014/main" id="{0B72D79F-7D8E-47A4-A594-3292823D7EF7}"/>
            </a:ext>
          </a:extLst>
        </xdr:cNvPr>
        <xdr:cNvPicPr>
          <a:picLocks noChangeAspect="1"/>
        </xdr:cNvPicPr>
      </xdr:nvPicPr>
      <xdr:blipFill>
        <a:blip xmlns:r="http://schemas.openxmlformats.org/officeDocument/2006/relationships" r:embed="rId27"/>
        <a:stretch>
          <a:fillRect/>
        </a:stretch>
      </xdr:blipFill>
      <xdr:spPr>
        <a:xfrm>
          <a:off x="4964430" y="25894665"/>
          <a:ext cx="3482340" cy="2415540"/>
        </a:xfrm>
        <a:prstGeom prst="rect">
          <a:avLst/>
        </a:prstGeom>
      </xdr:spPr>
    </xdr:pic>
    <xdr:clientData/>
  </xdr:twoCellAnchor>
  <xdr:twoCellAnchor editAs="oneCell">
    <xdr:from>
      <xdr:col>0</xdr:col>
      <xdr:colOff>238125</xdr:colOff>
      <xdr:row>439</xdr:row>
      <xdr:rowOff>38100</xdr:rowOff>
    </xdr:from>
    <xdr:to>
      <xdr:col>4</xdr:col>
      <xdr:colOff>542925</xdr:colOff>
      <xdr:row>452</xdr:row>
      <xdr:rowOff>76200</xdr:rowOff>
    </xdr:to>
    <xdr:pic>
      <xdr:nvPicPr>
        <xdr:cNvPr id="33" name="Imagen 32">
          <a:extLst>
            <a:ext uri="{FF2B5EF4-FFF2-40B4-BE49-F238E27FC236}">
              <a16:creationId xmlns:a16="http://schemas.microsoft.com/office/drawing/2014/main" id="{491CB89D-5264-4C4B-AD4B-267F2B41293A}"/>
            </a:ext>
          </a:extLst>
        </xdr:cNvPr>
        <xdr:cNvPicPr>
          <a:picLocks noChangeAspect="1"/>
        </xdr:cNvPicPr>
      </xdr:nvPicPr>
      <xdr:blipFill>
        <a:blip xmlns:r="http://schemas.openxmlformats.org/officeDocument/2006/relationships" r:embed="rId28"/>
        <a:stretch>
          <a:fillRect/>
        </a:stretch>
      </xdr:blipFill>
      <xdr:spPr>
        <a:xfrm>
          <a:off x="238125" y="47038260"/>
          <a:ext cx="3474720" cy="2415540"/>
        </a:xfrm>
        <a:prstGeom prst="rect">
          <a:avLst/>
        </a:prstGeom>
      </xdr:spPr>
    </xdr:pic>
    <xdr:clientData/>
  </xdr:twoCellAnchor>
  <xdr:twoCellAnchor editAs="oneCell">
    <xdr:from>
      <xdr:col>6</xdr:col>
      <xdr:colOff>257175</xdr:colOff>
      <xdr:row>439</xdr:row>
      <xdr:rowOff>66675</xdr:rowOff>
    </xdr:from>
    <xdr:to>
      <xdr:col>9</xdr:col>
      <xdr:colOff>752475</xdr:colOff>
      <xdr:row>452</xdr:row>
      <xdr:rowOff>104775</xdr:rowOff>
    </xdr:to>
    <xdr:pic>
      <xdr:nvPicPr>
        <xdr:cNvPr id="34" name="Imagen 33">
          <a:extLst>
            <a:ext uri="{FF2B5EF4-FFF2-40B4-BE49-F238E27FC236}">
              <a16:creationId xmlns:a16="http://schemas.microsoft.com/office/drawing/2014/main" id="{2EB4C8F7-1E88-4589-A916-13FADBDE3335}"/>
            </a:ext>
          </a:extLst>
        </xdr:cNvPr>
        <xdr:cNvPicPr>
          <a:picLocks noChangeAspect="1"/>
        </xdr:cNvPicPr>
      </xdr:nvPicPr>
      <xdr:blipFill>
        <a:blip xmlns:r="http://schemas.openxmlformats.org/officeDocument/2006/relationships" r:embed="rId29"/>
        <a:stretch>
          <a:fillRect/>
        </a:stretch>
      </xdr:blipFill>
      <xdr:spPr>
        <a:xfrm>
          <a:off x="4859655" y="47066835"/>
          <a:ext cx="3451860" cy="2415540"/>
        </a:xfrm>
        <a:prstGeom prst="rect">
          <a:avLst/>
        </a:prstGeom>
      </xdr:spPr>
    </xdr:pic>
    <xdr:clientData/>
  </xdr:twoCellAnchor>
  <xdr:twoCellAnchor editAs="oneCell">
    <xdr:from>
      <xdr:col>0</xdr:col>
      <xdr:colOff>228600</xdr:colOff>
      <xdr:row>455</xdr:row>
      <xdr:rowOff>95250</xdr:rowOff>
    </xdr:from>
    <xdr:to>
      <xdr:col>4</xdr:col>
      <xdr:colOff>541020</xdr:colOff>
      <xdr:row>468</xdr:row>
      <xdr:rowOff>140970</xdr:rowOff>
    </xdr:to>
    <xdr:pic>
      <xdr:nvPicPr>
        <xdr:cNvPr id="35" name="Imagen 34">
          <a:extLst>
            <a:ext uri="{FF2B5EF4-FFF2-40B4-BE49-F238E27FC236}">
              <a16:creationId xmlns:a16="http://schemas.microsoft.com/office/drawing/2014/main" id="{2855FF40-3FF2-4DEB-A1FC-A7E0A68485CC}"/>
            </a:ext>
          </a:extLst>
        </xdr:cNvPr>
        <xdr:cNvPicPr>
          <a:picLocks noChangeAspect="1"/>
        </xdr:cNvPicPr>
      </xdr:nvPicPr>
      <xdr:blipFill>
        <a:blip xmlns:r="http://schemas.openxmlformats.org/officeDocument/2006/relationships" r:embed="rId30"/>
        <a:stretch>
          <a:fillRect/>
        </a:stretch>
      </xdr:blipFill>
      <xdr:spPr>
        <a:xfrm>
          <a:off x="228600" y="50211990"/>
          <a:ext cx="3482340" cy="2423160"/>
        </a:xfrm>
        <a:prstGeom prst="rect">
          <a:avLst/>
        </a:prstGeom>
      </xdr:spPr>
    </xdr:pic>
    <xdr:clientData/>
  </xdr:twoCellAnchor>
  <xdr:twoCellAnchor editAs="oneCell">
    <xdr:from>
      <xdr:col>6</xdr:col>
      <xdr:colOff>295275</xdr:colOff>
      <xdr:row>455</xdr:row>
      <xdr:rowOff>66675</xdr:rowOff>
    </xdr:from>
    <xdr:to>
      <xdr:col>10</xdr:col>
      <xdr:colOff>36195</xdr:colOff>
      <xdr:row>468</xdr:row>
      <xdr:rowOff>112395</xdr:rowOff>
    </xdr:to>
    <xdr:pic>
      <xdr:nvPicPr>
        <xdr:cNvPr id="36" name="Imagen 35">
          <a:extLst>
            <a:ext uri="{FF2B5EF4-FFF2-40B4-BE49-F238E27FC236}">
              <a16:creationId xmlns:a16="http://schemas.microsoft.com/office/drawing/2014/main" id="{8EA69441-5B4E-4544-B175-42891BC51522}"/>
            </a:ext>
          </a:extLst>
        </xdr:cNvPr>
        <xdr:cNvPicPr>
          <a:picLocks noChangeAspect="1"/>
        </xdr:cNvPicPr>
      </xdr:nvPicPr>
      <xdr:blipFill>
        <a:blip xmlns:r="http://schemas.openxmlformats.org/officeDocument/2006/relationships" r:embed="rId31"/>
        <a:stretch>
          <a:fillRect/>
        </a:stretch>
      </xdr:blipFill>
      <xdr:spPr>
        <a:xfrm>
          <a:off x="4897755" y="50183415"/>
          <a:ext cx="3489960" cy="2423160"/>
        </a:xfrm>
        <a:prstGeom prst="rect">
          <a:avLst/>
        </a:prstGeom>
      </xdr:spPr>
    </xdr:pic>
    <xdr:clientData/>
  </xdr:twoCellAnchor>
  <xdr:twoCellAnchor editAs="oneCell">
    <xdr:from>
      <xdr:col>6</xdr:col>
      <xdr:colOff>371475</xdr:colOff>
      <xdr:row>471</xdr:row>
      <xdr:rowOff>114300</xdr:rowOff>
    </xdr:from>
    <xdr:to>
      <xdr:col>10</xdr:col>
      <xdr:colOff>19050</xdr:colOff>
      <xdr:row>484</xdr:row>
      <xdr:rowOff>157800</xdr:rowOff>
    </xdr:to>
    <xdr:pic>
      <xdr:nvPicPr>
        <xdr:cNvPr id="37" name="Imagen 36" descr="E:\DCIM\154___03\IMG_3483.JPG">
          <a:extLst>
            <a:ext uri="{FF2B5EF4-FFF2-40B4-BE49-F238E27FC236}">
              <a16:creationId xmlns:a16="http://schemas.microsoft.com/office/drawing/2014/main" id="{43736435-0278-402A-9C1C-6EDA363DBAF8}"/>
            </a:ext>
          </a:extLst>
        </xdr:cNvPr>
        <xdr:cNvPicPr/>
      </xdr:nvPicPr>
      <xdr:blipFill>
        <a:blip xmlns:r="http://schemas.openxmlformats.org/officeDocument/2006/relationships" r:embed="rId32" cstate="screen">
          <a:extLst>
            <a:ext uri="{28A0092B-C50C-407E-A947-70E740481C1C}">
              <a14:useLocalDpi xmlns:a14="http://schemas.microsoft.com/office/drawing/2010/main"/>
            </a:ext>
          </a:extLst>
        </a:blip>
        <a:srcRect/>
        <a:stretch>
          <a:fillRect/>
        </a:stretch>
      </xdr:blipFill>
      <xdr:spPr bwMode="auto">
        <a:xfrm>
          <a:off x="4973955" y="53172360"/>
          <a:ext cx="3396615" cy="2420940"/>
        </a:xfrm>
        <a:prstGeom prst="rect">
          <a:avLst/>
        </a:prstGeom>
        <a:noFill/>
        <a:ln>
          <a:noFill/>
        </a:ln>
      </xdr:spPr>
    </xdr:pic>
    <xdr:clientData/>
  </xdr:twoCellAnchor>
  <xdr:twoCellAnchor editAs="oneCell">
    <xdr:from>
      <xdr:col>0</xdr:col>
      <xdr:colOff>142875</xdr:colOff>
      <xdr:row>487</xdr:row>
      <xdr:rowOff>66675</xdr:rowOff>
    </xdr:from>
    <xdr:to>
      <xdr:col>4</xdr:col>
      <xdr:colOff>417195</xdr:colOff>
      <xdr:row>500</xdr:row>
      <xdr:rowOff>81915</xdr:rowOff>
    </xdr:to>
    <xdr:pic>
      <xdr:nvPicPr>
        <xdr:cNvPr id="38" name="Imagen 37">
          <a:extLst>
            <a:ext uri="{FF2B5EF4-FFF2-40B4-BE49-F238E27FC236}">
              <a16:creationId xmlns:a16="http://schemas.microsoft.com/office/drawing/2014/main" id="{57C754A0-E09A-4890-B522-6D6E9F531322}"/>
            </a:ext>
          </a:extLst>
        </xdr:cNvPr>
        <xdr:cNvPicPr>
          <a:picLocks noChangeAspect="1"/>
        </xdr:cNvPicPr>
      </xdr:nvPicPr>
      <xdr:blipFill>
        <a:blip xmlns:r="http://schemas.openxmlformats.org/officeDocument/2006/relationships" r:embed="rId33"/>
        <a:stretch>
          <a:fillRect/>
        </a:stretch>
      </xdr:blipFill>
      <xdr:spPr>
        <a:xfrm>
          <a:off x="142875" y="56066055"/>
          <a:ext cx="3444240" cy="2392680"/>
        </a:xfrm>
        <a:prstGeom prst="rect">
          <a:avLst/>
        </a:prstGeom>
      </xdr:spPr>
    </xdr:pic>
    <xdr:clientData/>
  </xdr:twoCellAnchor>
  <xdr:twoCellAnchor editAs="oneCell">
    <xdr:from>
      <xdr:col>6</xdr:col>
      <xdr:colOff>352425</xdr:colOff>
      <xdr:row>487</xdr:row>
      <xdr:rowOff>66675</xdr:rowOff>
    </xdr:from>
    <xdr:to>
      <xdr:col>10</xdr:col>
      <xdr:colOff>85725</xdr:colOff>
      <xdr:row>500</xdr:row>
      <xdr:rowOff>104775</xdr:rowOff>
    </xdr:to>
    <xdr:pic>
      <xdr:nvPicPr>
        <xdr:cNvPr id="39" name="Imagen 38">
          <a:extLst>
            <a:ext uri="{FF2B5EF4-FFF2-40B4-BE49-F238E27FC236}">
              <a16:creationId xmlns:a16="http://schemas.microsoft.com/office/drawing/2014/main" id="{E6B6FD7A-57F7-47FC-B4B2-12103896A391}"/>
            </a:ext>
          </a:extLst>
        </xdr:cNvPr>
        <xdr:cNvPicPr>
          <a:picLocks noChangeAspect="1"/>
        </xdr:cNvPicPr>
      </xdr:nvPicPr>
      <xdr:blipFill>
        <a:blip xmlns:r="http://schemas.openxmlformats.org/officeDocument/2006/relationships" r:embed="rId34"/>
        <a:stretch>
          <a:fillRect/>
        </a:stretch>
      </xdr:blipFill>
      <xdr:spPr>
        <a:xfrm>
          <a:off x="4954905" y="56066055"/>
          <a:ext cx="3482340" cy="2415540"/>
        </a:xfrm>
        <a:prstGeom prst="rect">
          <a:avLst/>
        </a:prstGeom>
      </xdr:spPr>
    </xdr:pic>
    <xdr:clientData/>
  </xdr:twoCellAnchor>
  <xdr:twoCellAnchor editAs="oneCell">
    <xdr:from>
      <xdr:col>0</xdr:col>
      <xdr:colOff>114300</xdr:colOff>
      <xdr:row>519</xdr:row>
      <xdr:rowOff>66675</xdr:rowOff>
    </xdr:from>
    <xdr:to>
      <xdr:col>4</xdr:col>
      <xdr:colOff>426720</xdr:colOff>
      <xdr:row>532</xdr:row>
      <xdr:rowOff>112395</xdr:rowOff>
    </xdr:to>
    <xdr:pic>
      <xdr:nvPicPr>
        <xdr:cNvPr id="40" name="Imagen 39">
          <a:extLst>
            <a:ext uri="{FF2B5EF4-FFF2-40B4-BE49-F238E27FC236}">
              <a16:creationId xmlns:a16="http://schemas.microsoft.com/office/drawing/2014/main" id="{1DBB3EFC-0FC9-4DFB-AE49-3472A1918ADE}"/>
            </a:ext>
          </a:extLst>
        </xdr:cNvPr>
        <xdr:cNvPicPr>
          <a:picLocks noChangeAspect="1"/>
        </xdr:cNvPicPr>
      </xdr:nvPicPr>
      <xdr:blipFill>
        <a:blip xmlns:r="http://schemas.openxmlformats.org/officeDocument/2006/relationships" r:embed="rId35"/>
        <a:stretch>
          <a:fillRect/>
        </a:stretch>
      </xdr:blipFill>
      <xdr:spPr>
        <a:xfrm>
          <a:off x="114300" y="62375415"/>
          <a:ext cx="3482340" cy="2423160"/>
        </a:xfrm>
        <a:prstGeom prst="rect">
          <a:avLst/>
        </a:prstGeom>
      </xdr:spPr>
    </xdr:pic>
    <xdr:clientData/>
  </xdr:twoCellAnchor>
  <xdr:twoCellAnchor editAs="oneCell">
    <xdr:from>
      <xdr:col>6</xdr:col>
      <xdr:colOff>257175</xdr:colOff>
      <xdr:row>519</xdr:row>
      <xdr:rowOff>95250</xdr:rowOff>
    </xdr:from>
    <xdr:to>
      <xdr:col>9</xdr:col>
      <xdr:colOff>752475</xdr:colOff>
      <xdr:row>532</xdr:row>
      <xdr:rowOff>133350</xdr:rowOff>
    </xdr:to>
    <xdr:pic>
      <xdr:nvPicPr>
        <xdr:cNvPr id="41" name="Imagen 40">
          <a:extLst>
            <a:ext uri="{FF2B5EF4-FFF2-40B4-BE49-F238E27FC236}">
              <a16:creationId xmlns:a16="http://schemas.microsoft.com/office/drawing/2014/main" id="{2F8510C7-4F5E-4139-B497-DACEC4F647EA}"/>
            </a:ext>
          </a:extLst>
        </xdr:cNvPr>
        <xdr:cNvPicPr>
          <a:picLocks noChangeAspect="1"/>
        </xdr:cNvPicPr>
      </xdr:nvPicPr>
      <xdr:blipFill>
        <a:blip xmlns:r="http://schemas.openxmlformats.org/officeDocument/2006/relationships" r:embed="rId36"/>
        <a:stretch>
          <a:fillRect/>
        </a:stretch>
      </xdr:blipFill>
      <xdr:spPr>
        <a:xfrm>
          <a:off x="4859655" y="62403990"/>
          <a:ext cx="3451860" cy="2415540"/>
        </a:xfrm>
        <a:prstGeom prst="rect">
          <a:avLst/>
        </a:prstGeom>
      </xdr:spPr>
    </xdr:pic>
    <xdr:clientData/>
  </xdr:twoCellAnchor>
  <xdr:twoCellAnchor editAs="oneCell">
    <xdr:from>
      <xdr:col>0</xdr:col>
      <xdr:colOff>133350</xdr:colOff>
      <xdr:row>535</xdr:row>
      <xdr:rowOff>104775</xdr:rowOff>
    </xdr:from>
    <xdr:to>
      <xdr:col>4</xdr:col>
      <xdr:colOff>438150</xdr:colOff>
      <xdr:row>548</xdr:row>
      <xdr:rowOff>142875</xdr:rowOff>
    </xdr:to>
    <xdr:pic>
      <xdr:nvPicPr>
        <xdr:cNvPr id="42" name="Imagen 41">
          <a:extLst>
            <a:ext uri="{FF2B5EF4-FFF2-40B4-BE49-F238E27FC236}">
              <a16:creationId xmlns:a16="http://schemas.microsoft.com/office/drawing/2014/main" id="{563A11DF-3EA7-49AC-B60A-F91C9B1F545E}"/>
            </a:ext>
          </a:extLst>
        </xdr:cNvPr>
        <xdr:cNvPicPr>
          <a:picLocks noChangeAspect="1"/>
        </xdr:cNvPicPr>
      </xdr:nvPicPr>
      <xdr:blipFill>
        <a:blip xmlns:r="http://schemas.openxmlformats.org/officeDocument/2006/relationships" r:embed="rId37"/>
        <a:stretch>
          <a:fillRect/>
        </a:stretch>
      </xdr:blipFill>
      <xdr:spPr>
        <a:xfrm>
          <a:off x="133350" y="65362455"/>
          <a:ext cx="3474720" cy="2415540"/>
        </a:xfrm>
        <a:prstGeom prst="rect">
          <a:avLst/>
        </a:prstGeom>
      </xdr:spPr>
    </xdr:pic>
    <xdr:clientData/>
  </xdr:twoCellAnchor>
  <xdr:twoCellAnchor editAs="oneCell">
    <xdr:from>
      <xdr:col>6</xdr:col>
      <xdr:colOff>238125</xdr:colOff>
      <xdr:row>535</xdr:row>
      <xdr:rowOff>133350</xdr:rowOff>
    </xdr:from>
    <xdr:to>
      <xdr:col>9</xdr:col>
      <xdr:colOff>733425</xdr:colOff>
      <xdr:row>548</xdr:row>
      <xdr:rowOff>171450</xdr:rowOff>
    </xdr:to>
    <xdr:pic>
      <xdr:nvPicPr>
        <xdr:cNvPr id="43" name="Imagen 42">
          <a:extLst>
            <a:ext uri="{FF2B5EF4-FFF2-40B4-BE49-F238E27FC236}">
              <a16:creationId xmlns:a16="http://schemas.microsoft.com/office/drawing/2014/main" id="{F45819CC-6E21-464E-BE90-4C0726411CCE}"/>
            </a:ext>
          </a:extLst>
        </xdr:cNvPr>
        <xdr:cNvPicPr>
          <a:picLocks noChangeAspect="1"/>
        </xdr:cNvPicPr>
      </xdr:nvPicPr>
      <xdr:blipFill>
        <a:blip xmlns:r="http://schemas.openxmlformats.org/officeDocument/2006/relationships" r:embed="rId38"/>
        <a:stretch>
          <a:fillRect/>
        </a:stretch>
      </xdr:blipFill>
      <xdr:spPr>
        <a:xfrm>
          <a:off x="4840605" y="65391030"/>
          <a:ext cx="3451860" cy="2415540"/>
        </a:xfrm>
        <a:prstGeom prst="rect">
          <a:avLst/>
        </a:prstGeom>
      </xdr:spPr>
    </xdr:pic>
    <xdr:clientData/>
  </xdr:twoCellAnchor>
  <xdr:twoCellAnchor editAs="oneCell">
    <xdr:from>
      <xdr:col>0</xdr:col>
      <xdr:colOff>304800</xdr:colOff>
      <xdr:row>311</xdr:row>
      <xdr:rowOff>66675</xdr:rowOff>
    </xdr:from>
    <xdr:to>
      <xdr:col>4</xdr:col>
      <xdr:colOff>609600</xdr:colOff>
      <xdr:row>324</xdr:row>
      <xdr:rowOff>112395</xdr:rowOff>
    </xdr:to>
    <xdr:pic>
      <xdr:nvPicPr>
        <xdr:cNvPr id="44" name="Imagen 43">
          <a:extLst>
            <a:ext uri="{FF2B5EF4-FFF2-40B4-BE49-F238E27FC236}">
              <a16:creationId xmlns:a16="http://schemas.microsoft.com/office/drawing/2014/main" id="{9A5B6C84-5BFC-42FE-9A78-98C9F3A88C0F}"/>
            </a:ext>
          </a:extLst>
        </xdr:cNvPr>
        <xdr:cNvPicPr>
          <a:picLocks noChangeAspect="1"/>
        </xdr:cNvPicPr>
      </xdr:nvPicPr>
      <xdr:blipFill>
        <a:blip xmlns:r="http://schemas.openxmlformats.org/officeDocument/2006/relationships" r:embed="rId39"/>
        <a:stretch>
          <a:fillRect/>
        </a:stretch>
      </xdr:blipFill>
      <xdr:spPr>
        <a:xfrm>
          <a:off x="304800" y="28992195"/>
          <a:ext cx="3474720" cy="2423160"/>
        </a:xfrm>
        <a:prstGeom prst="rect">
          <a:avLst/>
        </a:prstGeom>
      </xdr:spPr>
    </xdr:pic>
    <xdr:clientData/>
  </xdr:twoCellAnchor>
  <xdr:twoCellAnchor editAs="oneCell">
    <xdr:from>
      <xdr:col>6</xdr:col>
      <xdr:colOff>323850</xdr:colOff>
      <xdr:row>311</xdr:row>
      <xdr:rowOff>76200</xdr:rowOff>
    </xdr:from>
    <xdr:to>
      <xdr:col>10</xdr:col>
      <xdr:colOff>64770</xdr:colOff>
      <xdr:row>324</xdr:row>
      <xdr:rowOff>121920</xdr:rowOff>
    </xdr:to>
    <xdr:pic>
      <xdr:nvPicPr>
        <xdr:cNvPr id="45" name="Imagen 44">
          <a:extLst>
            <a:ext uri="{FF2B5EF4-FFF2-40B4-BE49-F238E27FC236}">
              <a16:creationId xmlns:a16="http://schemas.microsoft.com/office/drawing/2014/main" id="{27C888BB-DB0B-4843-85BE-EA648D471415}"/>
            </a:ext>
          </a:extLst>
        </xdr:cNvPr>
        <xdr:cNvPicPr>
          <a:picLocks noChangeAspect="1"/>
        </xdr:cNvPicPr>
      </xdr:nvPicPr>
      <xdr:blipFill>
        <a:blip xmlns:r="http://schemas.openxmlformats.org/officeDocument/2006/relationships" r:embed="rId40"/>
        <a:stretch>
          <a:fillRect/>
        </a:stretch>
      </xdr:blipFill>
      <xdr:spPr>
        <a:xfrm>
          <a:off x="4926330" y="29001720"/>
          <a:ext cx="3489960" cy="2423160"/>
        </a:xfrm>
        <a:prstGeom prst="rect">
          <a:avLst/>
        </a:prstGeom>
      </xdr:spPr>
    </xdr:pic>
    <xdr:clientData/>
  </xdr:twoCellAnchor>
  <xdr:twoCellAnchor editAs="oneCell">
    <xdr:from>
      <xdr:col>0</xdr:col>
      <xdr:colOff>114300</xdr:colOff>
      <xdr:row>343</xdr:row>
      <xdr:rowOff>66675</xdr:rowOff>
    </xdr:from>
    <xdr:to>
      <xdr:col>4</xdr:col>
      <xdr:colOff>426720</xdr:colOff>
      <xdr:row>356</xdr:row>
      <xdr:rowOff>104775</xdr:rowOff>
    </xdr:to>
    <xdr:pic>
      <xdr:nvPicPr>
        <xdr:cNvPr id="46" name="Imagen 45">
          <a:extLst>
            <a:ext uri="{FF2B5EF4-FFF2-40B4-BE49-F238E27FC236}">
              <a16:creationId xmlns:a16="http://schemas.microsoft.com/office/drawing/2014/main" id="{893BFCBA-FA4E-44A8-B863-BAB2064ED91D}"/>
            </a:ext>
          </a:extLst>
        </xdr:cNvPr>
        <xdr:cNvPicPr>
          <a:picLocks noChangeAspect="1"/>
        </xdr:cNvPicPr>
      </xdr:nvPicPr>
      <xdr:blipFill>
        <a:blip xmlns:r="http://schemas.openxmlformats.org/officeDocument/2006/relationships" r:embed="rId41"/>
        <a:stretch>
          <a:fillRect/>
        </a:stretch>
      </xdr:blipFill>
      <xdr:spPr>
        <a:xfrm>
          <a:off x="114300" y="35080575"/>
          <a:ext cx="3482340" cy="2415540"/>
        </a:xfrm>
        <a:prstGeom prst="rect">
          <a:avLst/>
        </a:prstGeom>
      </xdr:spPr>
    </xdr:pic>
    <xdr:clientData/>
  </xdr:twoCellAnchor>
  <xdr:twoCellAnchor editAs="oneCell">
    <xdr:from>
      <xdr:col>6</xdr:col>
      <xdr:colOff>419100</xdr:colOff>
      <xdr:row>343</xdr:row>
      <xdr:rowOff>95250</xdr:rowOff>
    </xdr:from>
    <xdr:to>
      <xdr:col>10</xdr:col>
      <xdr:colOff>160020</xdr:colOff>
      <xdr:row>356</xdr:row>
      <xdr:rowOff>140970</xdr:rowOff>
    </xdr:to>
    <xdr:pic>
      <xdr:nvPicPr>
        <xdr:cNvPr id="47" name="Imagen 46">
          <a:extLst>
            <a:ext uri="{FF2B5EF4-FFF2-40B4-BE49-F238E27FC236}">
              <a16:creationId xmlns:a16="http://schemas.microsoft.com/office/drawing/2014/main" id="{8D670341-8038-4569-B9AD-1A2EA08CA221}"/>
            </a:ext>
          </a:extLst>
        </xdr:cNvPr>
        <xdr:cNvPicPr>
          <a:picLocks noChangeAspect="1"/>
        </xdr:cNvPicPr>
      </xdr:nvPicPr>
      <xdr:blipFill>
        <a:blip xmlns:r="http://schemas.openxmlformats.org/officeDocument/2006/relationships" r:embed="rId42"/>
        <a:stretch>
          <a:fillRect/>
        </a:stretch>
      </xdr:blipFill>
      <xdr:spPr>
        <a:xfrm>
          <a:off x="5021580" y="35109150"/>
          <a:ext cx="3489960" cy="2423160"/>
        </a:xfrm>
        <a:prstGeom prst="rect">
          <a:avLst/>
        </a:prstGeom>
      </xdr:spPr>
    </xdr:pic>
    <xdr:clientData/>
  </xdr:twoCellAnchor>
  <xdr:twoCellAnchor editAs="oneCell">
    <xdr:from>
      <xdr:col>0</xdr:col>
      <xdr:colOff>161925</xdr:colOff>
      <xdr:row>359</xdr:row>
      <xdr:rowOff>76200</xdr:rowOff>
    </xdr:from>
    <xdr:to>
      <xdr:col>4</xdr:col>
      <xdr:colOff>474345</xdr:colOff>
      <xdr:row>372</xdr:row>
      <xdr:rowOff>121920</xdr:rowOff>
    </xdr:to>
    <xdr:pic>
      <xdr:nvPicPr>
        <xdr:cNvPr id="48" name="Imagen 47">
          <a:extLst>
            <a:ext uri="{FF2B5EF4-FFF2-40B4-BE49-F238E27FC236}">
              <a16:creationId xmlns:a16="http://schemas.microsoft.com/office/drawing/2014/main" id="{0E30A804-98D0-42C1-A857-69F737498517}"/>
            </a:ext>
          </a:extLst>
        </xdr:cNvPr>
        <xdr:cNvPicPr>
          <a:picLocks noChangeAspect="1"/>
        </xdr:cNvPicPr>
      </xdr:nvPicPr>
      <xdr:blipFill>
        <a:blip xmlns:r="http://schemas.openxmlformats.org/officeDocument/2006/relationships" r:embed="rId43"/>
        <a:stretch>
          <a:fillRect/>
        </a:stretch>
      </xdr:blipFill>
      <xdr:spPr>
        <a:xfrm>
          <a:off x="161925" y="38122860"/>
          <a:ext cx="3482340" cy="2423160"/>
        </a:xfrm>
        <a:prstGeom prst="rect">
          <a:avLst/>
        </a:prstGeom>
      </xdr:spPr>
    </xdr:pic>
    <xdr:clientData/>
  </xdr:twoCellAnchor>
  <xdr:twoCellAnchor editAs="oneCell">
    <xdr:from>
      <xdr:col>6</xdr:col>
      <xdr:colOff>352425</xdr:colOff>
      <xdr:row>359</xdr:row>
      <xdr:rowOff>66675</xdr:rowOff>
    </xdr:from>
    <xdr:to>
      <xdr:col>10</xdr:col>
      <xdr:colOff>93345</xdr:colOff>
      <xdr:row>372</xdr:row>
      <xdr:rowOff>104775</xdr:rowOff>
    </xdr:to>
    <xdr:pic>
      <xdr:nvPicPr>
        <xdr:cNvPr id="49" name="Imagen 48">
          <a:extLst>
            <a:ext uri="{FF2B5EF4-FFF2-40B4-BE49-F238E27FC236}">
              <a16:creationId xmlns:a16="http://schemas.microsoft.com/office/drawing/2014/main" id="{C83564CB-9D12-461E-B22A-7CE8BDDD31F7}"/>
            </a:ext>
          </a:extLst>
        </xdr:cNvPr>
        <xdr:cNvPicPr>
          <a:picLocks noChangeAspect="1"/>
        </xdr:cNvPicPr>
      </xdr:nvPicPr>
      <xdr:blipFill>
        <a:blip xmlns:r="http://schemas.openxmlformats.org/officeDocument/2006/relationships" r:embed="rId44"/>
        <a:stretch>
          <a:fillRect/>
        </a:stretch>
      </xdr:blipFill>
      <xdr:spPr>
        <a:xfrm>
          <a:off x="4954905" y="38113335"/>
          <a:ext cx="3489960" cy="2415540"/>
        </a:xfrm>
        <a:prstGeom prst="rect">
          <a:avLst/>
        </a:prstGeom>
      </xdr:spPr>
    </xdr:pic>
    <xdr:clientData/>
  </xdr:twoCellAnchor>
  <xdr:twoCellAnchor editAs="oneCell">
    <xdr:from>
      <xdr:col>0</xdr:col>
      <xdr:colOff>142875</xdr:colOff>
      <xdr:row>391</xdr:row>
      <xdr:rowOff>85725</xdr:rowOff>
    </xdr:from>
    <xdr:to>
      <xdr:col>4</xdr:col>
      <xdr:colOff>447675</xdr:colOff>
      <xdr:row>404</xdr:row>
      <xdr:rowOff>123825</xdr:rowOff>
    </xdr:to>
    <xdr:pic>
      <xdr:nvPicPr>
        <xdr:cNvPr id="50" name="Imagen 49">
          <a:extLst>
            <a:ext uri="{FF2B5EF4-FFF2-40B4-BE49-F238E27FC236}">
              <a16:creationId xmlns:a16="http://schemas.microsoft.com/office/drawing/2014/main" id="{CC1653B4-9A3E-44AD-A46E-3909F0005C4D}"/>
            </a:ext>
          </a:extLst>
        </xdr:cNvPr>
        <xdr:cNvPicPr>
          <a:picLocks noChangeAspect="1"/>
        </xdr:cNvPicPr>
      </xdr:nvPicPr>
      <xdr:blipFill>
        <a:blip xmlns:r="http://schemas.openxmlformats.org/officeDocument/2006/relationships" r:embed="rId45"/>
        <a:stretch>
          <a:fillRect/>
        </a:stretch>
      </xdr:blipFill>
      <xdr:spPr>
        <a:xfrm>
          <a:off x="142875" y="41073705"/>
          <a:ext cx="3474720" cy="2415540"/>
        </a:xfrm>
        <a:prstGeom prst="rect">
          <a:avLst/>
        </a:prstGeom>
      </xdr:spPr>
    </xdr:pic>
    <xdr:clientData/>
  </xdr:twoCellAnchor>
  <xdr:twoCellAnchor editAs="oneCell">
    <xdr:from>
      <xdr:col>6</xdr:col>
      <xdr:colOff>361950</xdr:colOff>
      <xdr:row>391</xdr:row>
      <xdr:rowOff>57150</xdr:rowOff>
    </xdr:from>
    <xdr:to>
      <xdr:col>10</xdr:col>
      <xdr:colOff>95250</xdr:colOff>
      <xdr:row>404</xdr:row>
      <xdr:rowOff>95250</xdr:rowOff>
    </xdr:to>
    <xdr:pic>
      <xdr:nvPicPr>
        <xdr:cNvPr id="51" name="Imagen 50">
          <a:extLst>
            <a:ext uri="{FF2B5EF4-FFF2-40B4-BE49-F238E27FC236}">
              <a16:creationId xmlns:a16="http://schemas.microsoft.com/office/drawing/2014/main" id="{E898DF1C-DB13-4AA3-9626-25C6EC5AB066}"/>
            </a:ext>
          </a:extLst>
        </xdr:cNvPr>
        <xdr:cNvPicPr>
          <a:picLocks noChangeAspect="1"/>
        </xdr:cNvPicPr>
      </xdr:nvPicPr>
      <xdr:blipFill>
        <a:blip xmlns:r="http://schemas.openxmlformats.org/officeDocument/2006/relationships" r:embed="rId46"/>
        <a:stretch>
          <a:fillRect/>
        </a:stretch>
      </xdr:blipFill>
      <xdr:spPr>
        <a:xfrm>
          <a:off x="4964430" y="41045130"/>
          <a:ext cx="3482340" cy="2415540"/>
        </a:xfrm>
        <a:prstGeom prst="rect">
          <a:avLst/>
        </a:prstGeom>
      </xdr:spPr>
    </xdr:pic>
    <xdr:clientData/>
  </xdr:twoCellAnchor>
  <xdr:twoCellAnchor editAs="oneCell">
    <xdr:from>
      <xdr:col>0</xdr:col>
      <xdr:colOff>133350</xdr:colOff>
      <xdr:row>503</xdr:row>
      <xdr:rowOff>76200</xdr:rowOff>
    </xdr:from>
    <xdr:to>
      <xdr:col>4</xdr:col>
      <xdr:colOff>438150</xdr:colOff>
      <xdr:row>516</xdr:row>
      <xdr:rowOff>114300</xdr:rowOff>
    </xdr:to>
    <xdr:pic>
      <xdr:nvPicPr>
        <xdr:cNvPr id="52" name="Imagen 51">
          <a:extLst>
            <a:ext uri="{FF2B5EF4-FFF2-40B4-BE49-F238E27FC236}">
              <a16:creationId xmlns:a16="http://schemas.microsoft.com/office/drawing/2014/main" id="{F4BCF36B-1321-4281-B79E-A4E2EE01CFEA}"/>
            </a:ext>
          </a:extLst>
        </xdr:cNvPr>
        <xdr:cNvPicPr>
          <a:picLocks noChangeAspect="1"/>
        </xdr:cNvPicPr>
      </xdr:nvPicPr>
      <xdr:blipFill>
        <a:blip xmlns:r="http://schemas.openxmlformats.org/officeDocument/2006/relationships" r:embed="rId47"/>
        <a:stretch>
          <a:fillRect/>
        </a:stretch>
      </xdr:blipFill>
      <xdr:spPr>
        <a:xfrm>
          <a:off x="133350" y="59192160"/>
          <a:ext cx="3474720" cy="2415540"/>
        </a:xfrm>
        <a:prstGeom prst="rect">
          <a:avLst/>
        </a:prstGeom>
      </xdr:spPr>
    </xdr:pic>
    <xdr:clientData/>
  </xdr:twoCellAnchor>
  <xdr:twoCellAnchor editAs="oneCell">
    <xdr:from>
      <xdr:col>6</xdr:col>
      <xdr:colOff>342900</xdr:colOff>
      <xdr:row>503</xdr:row>
      <xdr:rowOff>85725</xdr:rowOff>
    </xdr:from>
    <xdr:to>
      <xdr:col>10</xdr:col>
      <xdr:colOff>76200</xdr:colOff>
      <xdr:row>516</xdr:row>
      <xdr:rowOff>123825</xdr:rowOff>
    </xdr:to>
    <xdr:pic>
      <xdr:nvPicPr>
        <xdr:cNvPr id="53" name="Imagen 52">
          <a:extLst>
            <a:ext uri="{FF2B5EF4-FFF2-40B4-BE49-F238E27FC236}">
              <a16:creationId xmlns:a16="http://schemas.microsoft.com/office/drawing/2014/main" id="{50840865-38A0-4060-8062-57E0F9F6A335}"/>
            </a:ext>
          </a:extLst>
        </xdr:cNvPr>
        <xdr:cNvPicPr>
          <a:picLocks noChangeAspect="1"/>
        </xdr:cNvPicPr>
      </xdr:nvPicPr>
      <xdr:blipFill>
        <a:blip xmlns:r="http://schemas.openxmlformats.org/officeDocument/2006/relationships" r:embed="rId48"/>
        <a:stretch>
          <a:fillRect/>
        </a:stretch>
      </xdr:blipFill>
      <xdr:spPr>
        <a:xfrm>
          <a:off x="4945380" y="59201685"/>
          <a:ext cx="3482340" cy="2415540"/>
        </a:xfrm>
        <a:prstGeom prst="rect">
          <a:avLst/>
        </a:prstGeom>
      </xdr:spPr>
    </xdr:pic>
    <xdr:clientData/>
  </xdr:twoCellAnchor>
  <xdr:twoCellAnchor editAs="oneCell">
    <xdr:from>
      <xdr:col>0</xdr:col>
      <xdr:colOff>114300</xdr:colOff>
      <xdr:row>551</xdr:row>
      <xdr:rowOff>76200</xdr:rowOff>
    </xdr:from>
    <xdr:to>
      <xdr:col>4</xdr:col>
      <xdr:colOff>419100</xdr:colOff>
      <xdr:row>564</xdr:row>
      <xdr:rowOff>114300</xdr:rowOff>
    </xdr:to>
    <xdr:pic>
      <xdr:nvPicPr>
        <xdr:cNvPr id="54" name="Imagen 53">
          <a:extLst>
            <a:ext uri="{FF2B5EF4-FFF2-40B4-BE49-F238E27FC236}">
              <a16:creationId xmlns:a16="http://schemas.microsoft.com/office/drawing/2014/main" id="{0A66D520-5866-47A4-9DDE-A241F5B2ECDF}"/>
            </a:ext>
          </a:extLst>
        </xdr:cNvPr>
        <xdr:cNvPicPr>
          <a:picLocks noChangeAspect="1"/>
        </xdr:cNvPicPr>
      </xdr:nvPicPr>
      <xdr:blipFill>
        <a:blip xmlns:r="http://schemas.openxmlformats.org/officeDocument/2006/relationships" r:embed="rId49"/>
        <a:stretch>
          <a:fillRect/>
        </a:stretch>
      </xdr:blipFill>
      <xdr:spPr>
        <a:xfrm>
          <a:off x="114300" y="68282820"/>
          <a:ext cx="3474720" cy="2415540"/>
        </a:xfrm>
        <a:prstGeom prst="rect">
          <a:avLst/>
        </a:prstGeom>
      </xdr:spPr>
    </xdr:pic>
    <xdr:clientData/>
  </xdr:twoCellAnchor>
  <xdr:twoCellAnchor editAs="oneCell">
    <xdr:from>
      <xdr:col>6</xdr:col>
      <xdr:colOff>285750</xdr:colOff>
      <xdr:row>551</xdr:row>
      <xdr:rowOff>76200</xdr:rowOff>
    </xdr:from>
    <xdr:to>
      <xdr:col>10</xdr:col>
      <xdr:colOff>19050</xdr:colOff>
      <xdr:row>564</xdr:row>
      <xdr:rowOff>114300</xdr:rowOff>
    </xdr:to>
    <xdr:pic>
      <xdr:nvPicPr>
        <xdr:cNvPr id="55" name="Imagen 54">
          <a:extLst>
            <a:ext uri="{FF2B5EF4-FFF2-40B4-BE49-F238E27FC236}">
              <a16:creationId xmlns:a16="http://schemas.microsoft.com/office/drawing/2014/main" id="{876857D8-7690-4584-B0A9-AA54B9140411}"/>
            </a:ext>
          </a:extLst>
        </xdr:cNvPr>
        <xdr:cNvPicPr>
          <a:picLocks noChangeAspect="1"/>
        </xdr:cNvPicPr>
      </xdr:nvPicPr>
      <xdr:blipFill>
        <a:blip xmlns:r="http://schemas.openxmlformats.org/officeDocument/2006/relationships" r:embed="rId50"/>
        <a:stretch>
          <a:fillRect/>
        </a:stretch>
      </xdr:blipFill>
      <xdr:spPr>
        <a:xfrm>
          <a:off x="4888230" y="68282820"/>
          <a:ext cx="348234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84FD1B86-98FF-4D06-B7B3-0CEDC602CC7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586EABB-8190-447B-9FA6-4F179A4DFE56}"/>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28575</xdr:colOff>
      <xdr:row>5</xdr:row>
      <xdr:rowOff>28575</xdr:rowOff>
    </xdr:from>
    <xdr:to>
      <xdr:col>6</xdr:col>
      <xdr:colOff>508000</xdr:colOff>
      <xdr:row>18</xdr:row>
      <xdr:rowOff>123825</xdr:rowOff>
    </xdr:to>
    <xdr:pic>
      <xdr:nvPicPr>
        <xdr:cNvPr id="4" name="Imagen 3">
          <a:extLst>
            <a:ext uri="{FF2B5EF4-FFF2-40B4-BE49-F238E27FC236}">
              <a16:creationId xmlns:a16="http://schemas.microsoft.com/office/drawing/2014/main" id="{04A977E5-F057-4586-8940-21182AAFB57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280035" y="1194435"/>
          <a:ext cx="3527425" cy="2487930"/>
        </a:xfrm>
        <a:prstGeom prst="rect">
          <a:avLst/>
        </a:prstGeom>
      </xdr:spPr>
    </xdr:pic>
    <xdr:clientData/>
  </xdr:twoCellAnchor>
  <xdr:twoCellAnchor editAs="oneCell">
    <xdr:from>
      <xdr:col>7</xdr:col>
      <xdr:colOff>28575</xdr:colOff>
      <xdr:row>5</xdr:row>
      <xdr:rowOff>38100</xdr:rowOff>
    </xdr:from>
    <xdr:to>
      <xdr:col>11</xdr:col>
      <xdr:colOff>517525</xdr:colOff>
      <xdr:row>18</xdr:row>
      <xdr:rowOff>133350</xdr:rowOff>
    </xdr:to>
    <xdr:pic>
      <xdr:nvPicPr>
        <xdr:cNvPr id="5" name="Imagen 4">
          <a:extLst>
            <a:ext uri="{FF2B5EF4-FFF2-40B4-BE49-F238E27FC236}">
              <a16:creationId xmlns:a16="http://schemas.microsoft.com/office/drawing/2014/main" id="{F189CB96-13DD-4229-8CEE-99699E78C33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rcRect/>
        <a:stretch/>
      </xdr:blipFill>
      <xdr:spPr>
        <a:xfrm>
          <a:off x="3907155" y="1203960"/>
          <a:ext cx="3529330" cy="2487930"/>
        </a:xfrm>
        <a:prstGeom prst="rect">
          <a:avLst/>
        </a:prstGeom>
      </xdr:spPr>
    </xdr:pic>
    <xdr:clientData/>
  </xdr:twoCellAnchor>
  <xdr:twoCellAnchor editAs="oneCell">
    <xdr:from>
      <xdr:col>7</xdr:col>
      <xdr:colOff>45225</xdr:colOff>
      <xdr:row>21</xdr:row>
      <xdr:rowOff>9525</xdr:rowOff>
    </xdr:from>
    <xdr:to>
      <xdr:col>11</xdr:col>
      <xdr:colOff>572275</xdr:colOff>
      <xdr:row>34</xdr:row>
      <xdr:rowOff>133350</xdr:rowOff>
    </xdr:to>
    <xdr:pic>
      <xdr:nvPicPr>
        <xdr:cNvPr id="6" name="Imagen 5">
          <a:extLst>
            <a:ext uri="{FF2B5EF4-FFF2-40B4-BE49-F238E27FC236}">
              <a16:creationId xmlns:a16="http://schemas.microsoft.com/office/drawing/2014/main" id="{16761D9E-68E3-4335-B652-E10A60BFA81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3923805" y="4177665"/>
          <a:ext cx="3567430" cy="2516505"/>
        </a:xfrm>
        <a:prstGeom prst="rect">
          <a:avLst/>
        </a:prstGeom>
      </xdr:spPr>
    </xdr:pic>
    <xdr:clientData/>
  </xdr:twoCellAnchor>
  <xdr:twoCellAnchor editAs="oneCell">
    <xdr:from>
      <xdr:col>1</xdr:col>
      <xdr:colOff>38100</xdr:colOff>
      <xdr:row>20</xdr:row>
      <xdr:rowOff>226199</xdr:rowOff>
    </xdr:from>
    <xdr:to>
      <xdr:col>6</xdr:col>
      <xdr:colOff>546125</xdr:colOff>
      <xdr:row>34</xdr:row>
      <xdr:rowOff>114299</xdr:rowOff>
    </xdr:to>
    <xdr:pic>
      <xdr:nvPicPr>
        <xdr:cNvPr id="7" name="Imagen 6">
          <a:extLst>
            <a:ext uri="{FF2B5EF4-FFF2-40B4-BE49-F238E27FC236}">
              <a16:creationId xmlns:a16="http://schemas.microsoft.com/office/drawing/2014/main" id="{B94A3377-C53F-4DC7-8A23-75E12D6029F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289560" y="4165739"/>
          <a:ext cx="3556025" cy="2509380"/>
        </a:xfrm>
        <a:prstGeom prst="rect">
          <a:avLst/>
        </a:prstGeom>
      </xdr:spPr>
    </xdr:pic>
    <xdr:clientData/>
  </xdr:twoCellAnchor>
  <xdr:twoCellAnchor editAs="oneCell">
    <xdr:from>
      <xdr:col>7</xdr:col>
      <xdr:colOff>47625</xdr:colOff>
      <xdr:row>37</xdr:row>
      <xdr:rowOff>19050</xdr:rowOff>
    </xdr:from>
    <xdr:to>
      <xdr:col>11</xdr:col>
      <xdr:colOff>539175</xdr:colOff>
      <xdr:row>50</xdr:row>
      <xdr:rowOff>125775</xdr:rowOff>
    </xdr:to>
    <xdr:pic>
      <xdr:nvPicPr>
        <xdr:cNvPr id="8" name="Imagen 7">
          <a:extLst>
            <a:ext uri="{FF2B5EF4-FFF2-40B4-BE49-F238E27FC236}">
              <a16:creationId xmlns:a16="http://schemas.microsoft.com/office/drawing/2014/main" id="{E5569CFE-8E2A-4D20-A33C-E308970B22DE}"/>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3926205" y="7189470"/>
          <a:ext cx="3531930" cy="2484165"/>
        </a:xfrm>
        <a:prstGeom prst="rect">
          <a:avLst/>
        </a:prstGeom>
      </xdr:spPr>
    </xdr:pic>
    <xdr:clientData/>
  </xdr:twoCellAnchor>
  <xdr:twoCellAnchor editAs="oneCell">
    <xdr:from>
      <xdr:col>1</xdr:col>
      <xdr:colOff>28575</xdr:colOff>
      <xdr:row>37</xdr:row>
      <xdr:rowOff>7201</xdr:rowOff>
    </xdr:from>
    <xdr:to>
      <xdr:col>6</xdr:col>
      <xdr:colOff>555900</xdr:colOff>
      <xdr:row>50</xdr:row>
      <xdr:rowOff>147901</xdr:rowOff>
    </xdr:to>
    <xdr:pic>
      <xdr:nvPicPr>
        <xdr:cNvPr id="9" name="Imagen 8">
          <a:extLst>
            <a:ext uri="{FF2B5EF4-FFF2-40B4-BE49-F238E27FC236}">
              <a16:creationId xmlns:a16="http://schemas.microsoft.com/office/drawing/2014/main" id="{97784A31-D8EA-4EF5-B09F-200DAAEED7E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280035" y="7177621"/>
          <a:ext cx="3575325" cy="2518140"/>
        </a:xfrm>
        <a:prstGeom prst="rect">
          <a:avLst/>
        </a:prstGeom>
      </xdr:spPr>
    </xdr:pic>
    <xdr:clientData/>
  </xdr:twoCellAnchor>
  <xdr:twoCellAnchor editAs="oneCell">
    <xdr:from>
      <xdr:col>1</xdr:col>
      <xdr:colOff>28576</xdr:colOff>
      <xdr:row>53</xdr:row>
      <xdr:rowOff>9526</xdr:rowOff>
    </xdr:from>
    <xdr:to>
      <xdr:col>6</xdr:col>
      <xdr:colOff>520701</xdr:colOff>
      <xdr:row>66</xdr:row>
      <xdr:rowOff>123826</xdr:rowOff>
    </xdr:to>
    <xdr:pic>
      <xdr:nvPicPr>
        <xdr:cNvPr id="10" name="Imagen 9">
          <a:extLst>
            <a:ext uri="{FF2B5EF4-FFF2-40B4-BE49-F238E27FC236}">
              <a16:creationId xmlns:a16="http://schemas.microsoft.com/office/drawing/2014/main" id="{3B59C55E-0810-4093-955D-47AD1A3B2CD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280036" y="10128886"/>
          <a:ext cx="3540125" cy="2491740"/>
        </a:xfrm>
        <a:prstGeom prst="rect">
          <a:avLst/>
        </a:prstGeom>
      </xdr:spPr>
    </xdr:pic>
    <xdr:clientData/>
  </xdr:twoCellAnchor>
  <xdr:twoCellAnchor editAs="oneCell">
    <xdr:from>
      <xdr:col>7</xdr:col>
      <xdr:colOff>28575</xdr:colOff>
      <xdr:row>53</xdr:row>
      <xdr:rowOff>3922</xdr:rowOff>
    </xdr:from>
    <xdr:to>
      <xdr:col>11</xdr:col>
      <xdr:colOff>566296</xdr:colOff>
      <xdr:row>66</xdr:row>
      <xdr:rowOff>145275</xdr:rowOff>
    </xdr:to>
    <xdr:pic>
      <xdr:nvPicPr>
        <xdr:cNvPr id="11" name="Imagen 10">
          <a:extLst>
            <a:ext uri="{FF2B5EF4-FFF2-40B4-BE49-F238E27FC236}">
              <a16:creationId xmlns:a16="http://schemas.microsoft.com/office/drawing/2014/main" id="{2D252172-0CB4-4739-AECD-94296384130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3907155" y="10123282"/>
          <a:ext cx="3578101" cy="2518793"/>
        </a:xfrm>
        <a:prstGeom prst="rect">
          <a:avLst/>
        </a:prstGeom>
      </xdr:spPr>
    </xdr:pic>
    <xdr:clientData/>
  </xdr:twoCellAnchor>
  <xdr:twoCellAnchor editAs="oneCell">
    <xdr:from>
      <xdr:col>1</xdr:col>
      <xdr:colOff>42182</xdr:colOff>
      <xdr:row>69</xdr:row>
      <xdr:rowOff>9525</xdr:rowOff>
    </xdr:from>
    <xdr:to>
      <xdr:col>6</xdr:col>
      <xdr:colOff>541109</xdr:colOff>
      <xdr:row>82</xdr:row>
      <xdr:rowOff>127906</xdr:rowOff>
    </xdr:to>
    <xdr:pic>
      <xdr:nvPicPr>
        <xdr:cNvPr id="12" name="Imagen 11">
          <a:extLst>
            <a:ext uri="{FF2B5EF4-FFF2-40B4-BE49-F238E27FC236}">
              <a16:creationId xmlns:a16="http://schemas.microsoft.com/office/drawing/2014/main" id="{E4DA0AEC-8432-449F-A4B3-DDBAA88EA5B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293642" y="13077825"/>
          <a:ext cx="3546927" cy="2495821"/>
        </a:xfrm>
        <a:prstGeom prst="rect">
          <a:avLst/>
        </a:prstGeom>
      </xdr:spPr>
    </xdr:pic>
    <xdr:clientData/>
  </xdr:twoCellAnchor>
  <xdr:twoCellAnchor editAs="oneCell">
    <xdr:from>
      <xdr:col>7</xdr:col>
      <xdr:colOff>38100</xdr:colOff>
      <xdr:row>69</xdr:row>
      <xdr:rowOff>964</xdr:rowOff>
    </xdr:from>
    <xdr:to>
      <xdr:col>11</xdr:col>
      <xdr:colOff>560947</xdr:colOff>
      <xdr:row>82</xdr:row>
      <xdr:rowOff>130141</xdr:rowOff>
    </xdr:to>
    <xdr:pic>
      <xdr:nvPicPr>
        <xdr:cNvPr id="13" name="Imagen 12">
          <a:extLst>
            <a:ext uri="{FF2B5EF4-FFF2-40B4-BE49-F238E27FC236}">
              <a16:creationId xmlns:a16="http://schemas.microsoft.com/office/drawing/2014/main" id="{A70EFF5E-942B-4BC4-9241-2B2B46A9C4B4}"/>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3916680" y="13069264"/>
          <a:ext cx="3563227" cy="2506617"/>
        </a:xfrm>
        <a:prstGeom prst="rect">
          <a:avLst/>
        </a:prstGeom>
      </xdr:spPr>
    </xdr:pic>
    <xdr:clientData/>
  </xdr:twoCellAnchor>
  <xdr:twoCellAnchor editAs="oneCell">
    <xdr:from>
      <xdr:col>7</xdr:col>
      <xdr:colOff>28575</xdr:colOff>
      <xdr:row>85</xdr:row>
      <xdr:rowOff>9525</xdr:rowOff>
    </xdr:from>
    <xdr:to>
      <xdr:col>11</xdr:col>
      <xdr:colOff>542176</xdr:colOff>
      <xdr:row>98</xdr:row>
      <xdr:rowOff>132788</xdr:rowOff>
    </xdr:to>
    <xdr:pic>
      <xdr:nvPicPr>
        <xdr:cNvPr id="14" name="Imagen 13">
          <a:extLst>
            <a:ext uri="{FF2B5EF4-FFF2-40B4-BE49-F238E27FC236}">
              <a16:creationId xmlns:a16="http://schemas.microsoft.com/office/drawing/2014/main" id="{3B0D8655-F763-4550-9CAB-BCED5A1607DB}"/>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3907155" y="16026765"/>
          <a:ext cx="3553981" cy="2500703"/>
        </a:xfrm>
        <a:prstGeom prst="rect">
          <a:avLst/>
        </a:prstGeom>
      </xdr:spPr>
    </xdr:pic>
    <xdr:clientData/>
  </xdr:twoCellAnchor>
  <xdr:twoCellAnchor editAs="oneCell">
    <xdr:from>
      <xdr:col>1</xdr:col>
      <xdr:colOff>9525</xdr:colOff>
      <xdr:row>84</xdr:row>
      <xdr:rowOff>196344</xdr:rowOff>
    </xdr:from>
    <xdr:to>
      <xdr:col>6</xdr:col>
      <xdr:colOff>546897</xdr:colOff>
      <xdr:row>98</xdr:row>
      <xdr:rowOff>144554</xdr:rowOff>
    </xdr:to>
    <xdr:pic>
      <xdr:nvPicPr>
        <xdr:cNvPr id="15" name="Imagen 14">
          <a:extLst>
            <a:ext uri="{FF2B5EF4-FFF2-40B4-BE49-F238E27FC236}">
              <a16:creationId xmlns:a16="http://schemas.microsoft.com/office/drawing/2014/main" id="{429EF721-8151-42AD-BD56-47DB9410D3E6}"/>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260985" y="16015464"/>
          <a:ext cx="3585372" cy="252377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EF0F7276-049C-40BF-99A9-283B5060CFB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654751" y="138343"/>
          <a:ext cx="843803" cy="299808"/>
        </a:xfrm>
        <a:prstGeom prst="rect">
          <a:avLst/>
        </a:prstGeom>
      </xdr:spPr>
    </xdr:pic>
    <xdr:clientData/>
  </xdr:oneCellAnchor>
  <xdr:oneCellAnchor>
    <xdr:from>
      <xdr:col>1</xdr:col>
      <xdr:colOff>200024</xdr:colOff>
      <xdr:row>0</xdr:row>
      <xdr:rowOff>180976</xdr:rowOff>
    </xdr:from>
    <xdr:ext cx="714375" cy="247649"/>
    <xdr:pic>
      <xdr:nvPicPr>
        <xdr:cNvPr id="3" name="4 Imagen">
          <a:extLst>
            <a:ext uri="{FF2B5EF4-FFF2-40B4-BE49-F238E27FC236}">
              <a16:creationId xmlns:a16="http://schemas.microsoft.com/office/drawing/2014/main" id="{86A04A59-A703-483F-9257-97CC7B9196BC}"/>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520064" y="180976"/>
          <a:ext cx="714375" cy="247649"/>
        </a:xfrm>
        <a:prstGeom prst="rect">
          <a:avLst/>
        </a:prstGeom>
      </xdr:spPr>
    </xdr:pic>
    <xdr:clientData/>
  </xdr:oneCellAnchor>
  <xdr:twoCellAnchor>
    <xdr:from>
      <xdr:col>4</xdr:col>
      <xdr:colOff>759195</xdr:colOff>
      <xdr:row>84</xdr:row>
      <xdr:rowOff>83620</xdr:rowOff>
    </xdr:from>
    <xdr:to>
      <xdr:col>5</xdr:col>
      <xdr:colOff>1483095</xdr:colOff>
      <xdr:row>85</xdr:row>
      <xdr:rowOff>16945</xdr:rowOff>
    </xdr:to>
    <xdr:sp macro="" textlink="">
      <xdr:nvSpPr>
        <xdr:cNvPr id="4" name="CuadroTexto 3">
          <a:extLst>
            <a:ext uri="{FF2B5EF4-FFF2-40B4-BE49-F238E27FC236}">
              <a16:creationId xmlns:a16="http://schemas.microsoft.com/office/drawing/2014/main" id="{03510448-63EC-4AFE-8479-15F696AB26C7}"/>
            </a:ext>
          </a:extLst>
        </xdr:cNvPr>
        <xdr:cNvSpPr txBox="1"/>
      </xdr:nvSpPr>
      <xdr:spPr>
        <a:xfrm>
          <a:off x="2984235" y="20604280"/>
          <a:ext cx="1539240" cy="1162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a:t>
          </a:r>
          <a:r>
            <a:rPr lang="es-CO" sz="1100" baseline="0">
              <a:solidFill>
                <a:schemeClr val="bg1"/>
              </a:solidFill>
            </a:rPr>
            <a:t> </a:t>
          </a:r>
          <a:r>
            <a:rPr lang="es-CO" sz="1100">
              <a:solidFill>
                <a:schemeClr val="bg1"/>
              </a:solidFill>
            </a:rPr>
            <a:t>de febrero de 2021</a:t>
          </a:r>
        </a:p>
      </xdr:txBody>
    </xdr:sp>
    <xdr:clientData/>
  </xdr:twoCellAnchor>
  <xdr:twoCellAnchor>
    <xdr:from>
      <xdr:col>8</xdr:col>
      <xdr:colOff>692451</xdr:colOff>
      <xdr:row>58</xdr:row>
      <xdr:rowOff>114300</xdr:rowOff>
    </xdr:from>
    <xdr:to>
      <xdr:col>9</xdr:col>
      <xdr:colOff>1321101</xdr:colOff>
      <xdr:row>59</xdr:row>
      <xdr:rowOff>0</xdr:rowOff>
    </xdr:to>
    <xdr:sp macro="" textlink="">
      <xdr:nvSpPr>
        <xdr:cNvPr id="5" name="CuadroTexto 4">
          <a:extLst>
            <a:ext uri="{FF2B5EF4-FFF2-40B4-BE49-F238E27FC236}">
              <a16:creationId xmlns:a16="http://schemas.microsoft.com/office/drawing/2014/main" id="{2320166F-E9C6-443B-B210-A3D854BAACEC}"/>
            </a:ext>
          </a:extLst>
        </xdr:cNvPr>
        <xdr:cNvSpPr txBox="1"/>
      </xdr:nvSpPr>
      <xdr:spPr>
        <a:xfrm>
          <a:off x="8129571" y="13807440"/>
          <a:ext cx="1520190" cy="4419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clientData/>
  </xdr:twoCellAnchor>
  <xdr:twoCellAnchor>
    <xdr:from>
      <xdr:col>9</xdr:col>
      <xdr:colOff>962026</xdr:colOff>
      <xdr:row>57</xdr:row>
      <xdr:rowOff>114294</xdr:rowOff>
    </xdr:from>
    <xdr:to>
      <xdr:col>12</xdr:col>
      <xdr:colOff>114301</xdr:colOff>
      <xdr:row>58</xdr:row>
      <xdr:rowOff>120643</xdr:rowOff>
    </xdr:to>
    <xdr:sp macro="" textlink="">
      <xdr:nvSpPr>
        <xdr:cNvPr id="6" name="CuadroTexto 5">
          <a:extLst>
            <a:ext uri="{FF2B5EF4-FFF2-40B4-BE49-F238E27FC236}">
              <a16:creationId xmlns:a16="http://schemas.microsoft.com/office/drawing/2014/main" id="{02C45EFB-C01C-4EDC-B751-C8EFE39E7C8E}"/>
            </a:ext>
          </a:extLst>
        </xdr:cNvPr>
        <xdr:cNvSpPr txBox="1"/>
      </xdr:nvSpPr>
      <xdr:spPr>
        <a:xfrm>
          <a:off x="9290686" y="13624554"/>
          <a:ext cx="1544955" cy="1892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11 de</a:t>
          </a:r>
          <a:r>
            <a:rPr lang="es-CO" sz="1100" baseline="0">
              <a:solidFill>
                <a:schemeClr val="bg1"/>
              </a:solidFill>
            </a:rPr>
            <a:t> marzo de 2021</a:t>
          </a:r>
          <a:endParaRPr lang="es-CO" sz="1100">
            <a:solidFill>
              <a:schemeClr val="bg1"/>
            </a:solidFill>
          </a:endParaRPr>
        </a:p>
      </xdr:txBody>
    </xdr:sp>
    <xdr:clientData/>
  </xdr:twoCellAnchor>
  <xdr:twoCellAnchor>
    <xdr:from>
      <xdr:col>9</xdr:col>
      <xdr:colOff>482265</xdr:colOff>
      <xdr:row>71</xdr:row>
      <xdr:rowOff>102205</xdr:rowOff>
    </xdr:from>
    <xdr:to>
      <xdr:col>9</xdr:col>
      <xdr:colOff>1863389</xdr:colOff>
      <xdr:row>72</xdr:row>
      <xdr:rowOff>121255</xdr:rowOff>
    </xdr:to>
    <xdr:sp macro="" textlink="">
      <xdr:nvSpPr>
        <xdr:cNvPr id="7" name="CuadroTexto 6">
          <a:extLst>
            <a:ext uri="{FF2B5EF4-FFF2-40B4-BE49-F238E27FC236}">
              <a16:creationId xmlns:a16="http://schemas.microsoft.com/office/drawing/2014/main" id="{67CAC48D-6CDE-47BF-9AF6-4481281D408E}"/>
            </a:ext>
          </a:extLst>
        </xdr:cNvPr>
        <xdr:cNvSpPr txBox="1"/>
      </xdr:nvSpPr>
      <xdr:spPr>
        <a:xfrm>
          <a:off x="8810925" y="17483425"/>
          <a:ext cx="1381124" cy="2019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21 de marzo</a:t>
          </a:r>
          <a:r>
            <a:rPr lang="es-CO" sz="1100" baseline="0">
              <a:solidFill>
                <a:schemeClr val="bg1"/>
              </a:solidFill>
            </a:rPr>
            <a:t> de 2021</a:t>
          </a:r>
          <a:endParaRPr lang="es-CO" sz="1100">
            <a:solidFill>
              <a:schemeClr val="bg1"/>
            </a:solidFill>
          </a:endParaRPr>
        </a:p>
      </xdr:txBody>
    </xdr:sp>
    <xdr:clientData/>
  </xdr:twoCellAnchor>
  <xdr:twoCellAnchor>
    <xdr:from>
      <xdr:col>0</xdr:col>
      <xdr:colOff>47625</xdr:colOff>
      <xdr:row>6</xdr:row>
      <xdr:rowOff>61844</xdr:rowOff>
    </xdr:from>
    <xdr:to>
      <xdr:col>4</xdr:col>
      <xdr:colOff>476250</xdr:colOff>
      <xdr:row>16</xdr:row>
      <xdr:rowOff>133350</xdr:rowOff>
    </xdr:to>
    <xdr:grpSp>
      <xdr:nvGrpSpPr>
        <xdr:cNvPr id="8" name="Grupo 7">
          <a:extLst>
            <a:ext uri="{FF2B5EF4-FFF2-40B4-BE49-F238E27FC236}">
              <a16:creationId xmlns:a16="http://schemas.microsoft.com/office/drawing/2014/main" id="{9010E343-5F2A-4348-8C3E-D8E5407E1099}"/>
            </a:ext>
          </a:extLst>
        </xdr:cNvPr>
        <xdr:cNvGrpSpPr/>
      </xdr:nvGrpSpPr>
      <xdr:grpSpPr>
        <a:xfrm>
          <a:off x="47625" y="1686697"/>
          <a:ext cx="2591360" cy="1976506"/>
          <a:chOff x="47625" y="1690619"/>
          <a:chExt cx="2590800" cy="1976506"/>
        </a:xfrm>
      </xdr:grpSpPr>
      <xdr:pic>
        <xdr:nvPicPr>
          <xdr:cNvPr id="9" name="Imagen 8">
            <a:extLst>
              <a:ext uri="{FF2B5EF4-FFF2-40B4-BE49-F238E27FC236}">
                <a16:creationId xmlns:a16="http://schemas.microsoft.com/office/drawing/2014/main" id="{E6D57A7C-D7D8-43B3-A9B1-4A9B26F3C81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7625" y="1690619"/>
            <a:ext cx="2514600" cy="1976506"/>
          </a:xfrm>
          <a:prstGeom prst="rect">
            <a:avLst/>
          </a:prstGeom>
        </xdr:spPr>
      </xdr:pic>
      <xdr:sp macro="" textlink="">
        <xdr:nvSpPr>
          <xdr:cNvPr id="10" name="CuadroTexto 9">
            <a:extLst>
              <a:ext uri="{FF2B5EF4-FFF2-40B4-BE49-F238E27FC236}">
                <a16:creationId xmlns:a16="http://schemas.microsoft.com/office/drawing/2014/main" id="{81C922E9-F207-474F-92FF-10FD642DEA50}"/>
              </a:ext>
            </a:extLst>
          </xdr:cNvPr>
          <xdr:cNvSpPr txBox="1"/>
        </xdr:nvSpPr>
        <xdr:spPr>
          <a:xfrm>
            <a:off x="1238250" y="3409950"/>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24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4</xdr:col>
      <xdr:colOff>463534</xdr:colOff>
      <xdr:row>6</xdr:row>
      <xdr:rowOff>59518</xdr:rowOff>
    </xdr:from>
    <xdr:to>
      <xdr:col>6</xdr:col>
      <xdr:colOff>44434</xdr:colOff>
      <xdr:row>16</xdr:row>
      <xdr:rowOff>171450</xdr:rowOff>
    </xdr:to>
    <xdr:grpSp>
      <xdr:nvGrpSpPr>
        <xdr:cNvPr id="11" name="Grupo 10">
          <a:extLst>
            <a:ext uri="{FF2B5EF4-FFF2-40B4-BE49-F238E27FC236}">
              <a16:creationId xmlns:a16="http://schemas.microsoft.com/office/drawing/2014/main" id="{5FC74376-ABE4-4C85-B812-1DB4258B4B1D}"/>
            </a:ext>
          </a:extLst>
        </xdr:cNvPr>
        <xdr:cNvGrpSpPr/>
      </xdr:nvGrpSpPr>
      <xdr:grpSpPr>
        <a:xfrm>
          <a:off x="2626269" y="1684371"/>
          <a:ext cx="2584077" cy="2016932"/>
          <a:chOff x="2625709" y="1688293"/>
          <a:chExt cx="2581275" cy="1981200"/>
        </a:xfrm>
      </xdr:grpSpPr>
      <xdr:pic>
        <xdr:nvPicPr>
          <xdr:cNvPr id="12" name="Imagen 11">
            <a:extLst>
              <a:ext uri="{FF2B5EF4-FFF2-40B4-BE49-F238E27FC236}">
                <a16:creationId xmlns:a16="http://schemas.microsoft.com/office/drawing/2014/main" id="{7221FC02-0D03-4CC7-862C-7E784D7057C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625709" y="1688293"/>
            <a:ext cx="2508266" cy="1959781"/>
          </a:xfrm>
          <a:prstGeom prst="rect">
            <a:avLst/>
          </a:prstGeom>
        </xdr:spPr>
      </xdr:pic>
      <xdr:sp macro="" textlink="">
        <xdr:nvSpPr>
          <xdr:cNvPr id="13" name="CuadroTexto 12">
            <a:extLst>
              <a:ext uri="{FF2B5EF4-FFF2-40B4-BE49-F238E27FC236}">
                <a16:creationId xmlns:a16="http://schemas.microsoft.com/office/drawing/2014/main" id="{26FFD6F7-C5E4-4430-9695-1363AE1C5F52}"/>
              </a:ext>
            </a:extLst>
          </xdr:cNvPr>
          <xdr:cNvSpPr txBox="1"/>
        </xdr:nvSpPr>
        <xdr:spPr>
          <a:xfrm>
            <a:off x="3806809" y="3431368"/>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24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492597</xdr:colOff>
      <xdr:row>5</xdr:row>
      <xdr:rowOff>47625</xdr:rowOff>
    </xdr:from>
    <xdr:to>
      <xdr:col>9</xdr:col>
      <xdr:colOff>1321272</xdr:colOff>
      <xdr:row>17</xdr:row>
      <xdr:rowOff>114300</xdr:rowOff>
    </xdr:to>
    <xdr:grpSp>
      <xdr:nvGrpSpPr>
        <xdr:cNvPr id="14" name="Grupo 13">
          <a:extLst>
            <a:ext uri="{FF2B5EF4-FFF2-40B4-BE49-F238E27FC236}">
              <a16:creationId xmlns:a16="http://schemas.microsoft.com/office/drawing/2014/main" id="{03E73A74-58A2-4EFF-A58D-66B79F9207F2}"/>
            </a:ext>
          </a:extLst>
        </xdr:cNvPr>
        <xdr:cNvGrpSpPr/>
      </xdr:nvGrpSpPr>
      <xdr:grpSpPr>
        <a:xfrm>
          <a:off x="6230009" y="1481978"/>
          <a:ext cx="3181910" cy="2352675"/>
          <a:chOff x="6226647" y="1438275"/>
          <a:chExt cx="3190875" cy="2352675"/>
        </a:xfrm>
      </xdr:grpSpPr>
      <xdr:pic>
        <xdr:nvPicPr>
          <xdr:cNvPr id="15" name="Imagen 14">
            <a:extLst>
              <a:ext uri="{FF2B5EF4-FFF2-40B4-BE49-F238E27FC236}">
                <a16:creationId xmlns:a16="http://schemas.microsoft.com/office/drawing/2014/main" id="{02763406-AEFC-4C61-B7B5-1CF30754769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226647" y="1438275"/>
            <a:ext cx="3130828" cy="2348122"/>
          </a:xfrm>
          <a:prstGeom prst="rect">
            <a:avLst/>
          </a:prstGeom>
        </xdr:spPr>
      </xdr:pic>
      <xdr:sp macro="" textlink="">
        <xdr:nvSpPr>
          <xdr:cNvPr id="16" name="CuadroTexto 15">
            <a:extLst>
              <a:ext uri="{FF2B5EF4-FFF2-40B4-BE49-F238E27FC236}">
                <a16:creationId xmlns:a16="http://schemas.microsoft.com/office/drawing/2014/main" id="{4A6BCA31-3F52-4828-94F5-A26C6265620B}"/>
              </a:ext>
            </a:extLst>
          </xdr:cNvPr>
          <xdr:cNvSpPr txBox="1"/>
        </xdr:nvSpPr>
        <xdr:spPr>
          <a:xfrm>
            <a:off x="8017347" y="3552825"/>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24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0</xdr:col>
      <xdr:colOff>70216</xdr:colOff>
      <xdr:row>21</xdr:row>
      <xdr:rowOff>1</xdr:rowOff>
    </xdr:from>
    <xdr:to>
      <xdr:col>4</xdr:col>
      <xdr:colOff>355966</xdr:colOff>
      <xdr:row>30</xdr:row>
      <xdr:rowOff>85725</xdr:rowOff>
    </xdr:to>
    <xdr:grpSp>
      <xdr:nvGrpSpPr>
        <xdr:cNvPr id="17" name="7 Grupo">
          <a:extLst>
            <a:ext uri="{FF2B5EF4-FFF2-40B4-BE49-F238E27FC236}">
              <a16:creationId xmlns:a16="http://schemas.microsoft.com/office/drawing/2014/main" id="{39A58DA9-B27D-4BE6-87AC-D09EC57E4D78}"/>
            </a:ext>
          </a:extLst>
        </xdr:cNvPr>
        <xdr:cNvGrpSpPr/>
      </xdr:nvGrpSpPr>
      <xdr:grpSpPr>
        <a:xfrm>
          <a:off x="70216" y="5300383"/>
          <a:ext cx="2448485" cy="1800224"/>
          <a:chOff x="70216" y="5305426"/>
          <a:chExt cx="2447925" cy="1800224"/>
        </a:xfrm>
      </xdr:grpSpPr>
      <xdr:pic>
        <xdr:nvPicPr>
          <xdr:cNvPr id="18" name="Imagen 17">
            <a:extLst>
              <a:ext uri="{FF2B5EF4-FFF2-40B4-BE49-F238E27FC236}">
                <a16:creationId xmlns:a16="http://schemas.microsoft.com/office/drawing/2014/main" id="{EC3F744D-994D-4750-BB88-7E919062B07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0216" y="5305426"/>
            <a:ext cx="2444384" cy="1800224"/>
          </a:xfrm>
          <a:prstGeom prst="rect">
            <a:avLst/>
          </a:prstGeom>
        </xdr:spPr>
      </xdr:pic>
      <xdr:sp macro="" textlink="">
        <xdr:nvSpPr>
          <xdr:cNvPr id="19" name="CuadroTexto 194">
            <a:extLst>
              <a:ext uri="{FF2B5EF4-FFF2-40B4-BE49-F238E27FC236}">
                <a16:creationId xmlns:a16="http://schemas.microsoft.com/office/drawing/2014/main" id="{3ECF1882-95DD-4A38-89E8-1CA8C0375F34}"/>
              </a:ext>
            </a:extLst>
          </xdr:cNvPr>
          <xdr:cNvSpPr txBox="1"/>
        </xdr:nvSpPr>
        <xdr:spPr>
          <a:xfrm>
            <a:off x="1117966" y="6829426"/>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24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4</xdr:col>
      <xdr:colOff>438150</xdr:colOff>
      <xdr:row>21</xdr:row>
      <xdr:rowOff>9525</xdr:rowOff>
    </xdr:from>
    <xdr:to>
      <xdr:col>5</xdr:col>
      <xdr:colOff>2133600</xdr:colOff>
      <xdr:row>30</xdr:row>
      <xdr:rowOff>66675</xdr:rowOff>
    </xdr:to>
    <xdr:grpSp>
      <xdr:nvGrpSpPr>
        <xdr:cNvPr id="20" name="10 Grupo">
          <a:extLst>
            <a:ext uri="{FF2B5EF4-FFF2-40B4-BE49-F238E27FC236}">
              <a16:creationId xmlns:a16="http://schemas.microsoft.com/office/drawing/2014/main" id="{91A7DEBA-AF94-4120-B698-C9BDC1715A1B}"/>
            </a:ext>
          </a:extLst>
        </xdr:cNvPr>
        <xdr:cNvGrpSpPr/>
      </xdr:nvGrpSpPr>
      <xdr:grpSpPr>
        <a:xfrm>
          <a:off x="2600885" y="5309907"/>
          <a:ext cx="2491068" cy="1771650"/>
          <a:chOff x="2600325" y="5314950"/>
          <a:chExt cx="2486025" cy="1771650"/>
        </a:xfrm>
      </xdr:grpSpPr>
      <xdr:pic>
        <xdr:nvPicPr>
          <xdr:cNvPr id="21" name="Imagen 20">
            <a:extLst>
              <a:ext uri="{FF2B5EF4-FFF2-40B4-BE49-F238E27FC236}">
                <a16:creationId xmlns:a16="http://schemas.microsoft.com/office/drawing/2014/main" id="{43D8FB27-4840-4C62-BB13-D897460B3C1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600325" y="5314950"/>
            <a:ext cx="2486025" cy="1771650"/>
          </a:xfrm>
          <a:prstGeom prst="rect">
            <a:avLst/>
          </a:prstGeom>
        </xdr:spPr>
      </xdr:pic>
      <xdr:sp macro="" textlink="">
        <xdr:nvSpPr>
          <xdr:cNvPr id="22" name="CuadroTexto 194">
            <a:extLst>
              <a:ext uri="{FF2B5EF4-FFF2-40B4-BE49-F238E27FC236}">
                <a16:creationId xmlns:a16="http://schemas.microsoft.com/office/drawing/2014/main" id="{BB4AF98D-13BA-45A2-B201-4AECB3E37EFE}"/>
              </a:ext>
            </a:extLst>
          </xdr:cNvPr>
          <xdr:cNvSpPr txBox="1"/>
        </xdr:nvSpPr>
        <xdr:spPr>
          <a:xfrm>
            <a:off x="3686175" y="6829425"/>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24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438150</xdr:colOff>
      <xdr:row>19</xdr:row>
      <xdr:rowOff>47624</xdr:rowOff>
    </xdr:from>
    <xdr:to>
      <xdr:col>9</xdr:col>
      <xdr:colOff>1304925</xdr:colOff>
      <xdr:row>31</xdr:row>
      <xdr:rowOff>161925</xdr:rowOff>
    </xdr:to>
    <xdr:grpSp>
      <xdr:nvGrpSpPr>
        <xdr:cNvPr id="23" name="15 Grupo">
          <a:extLst>
            <a:ext uri="{FF2B5EF4-FFF2-40B4-BE49-F238E27FC236}">
              <a16:creationId xmlns:a16="http://schemas.microsoft.com/office/drawing/2014/main" id="{125A6DF5-735A-416B-908C-0AE516AD3D0C}"/>
            </a:ext>
          </a:extLst>
        </xdr:cNvPr>
        <xdr:cNvGrpSpPr/>
      </xdr:nvGrpSpPr>
      <xdr:grpSpPr>
        <a:xfrm>
          <a:off x="6175562" y="4967006"/>
          <a:ext cx="3220010" cy="2400301"/>
          <a:chOff x="6172200" y="4972049"/>
          <a:chExt cx="3228975" cy="2400301"/>
        </a:xfrm>
      </xdr:grpSpPr>
      <xdr:pic>
        <xdr:nvPicPr>
          <xdr:cNvPr id="24" name="Imagen 23">
            <a:extLst>
              <a:ext uri="{FF2B5EF4-FFF2-40B4-BE49-F238E27FC236}">
                <a16:creationId xmlns:a16="http://schemas.microsoft.com/office/drawing/2014/main" id="{49085484-1062-4173-902C-D68FE20E26E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172200" y="4972049"/>
            <a:ext cx="3228975" cy="2400301"/>
          </a:xfrm>
          <a:prstGeom prst="rect">
            <a:avLst/>
          </a:prstGeom>
        </xdr:spPr>
      </xdr:pic>
      <xdr:sp macro="" textlink="">
        <xdr:nvSpPr>
          <xdr:cNvPr id="25" name="CuadroTexto 194">
            <a:extLst>
              <a:ext uri="{FF2B5EF4-FFF2-40B4-BE49-F238E27FC236}">
                <a16:creationId xmlns:a16="http://schemas.microsoft.com/office/drawing/2014/main" id="{8D36D88B-321D-442D-9FB2-8FD25C095B48}"/>
              </a:ext>
            </a:extLst>
          </xdr:cNvPr>
          <xdr:cNvSpPr txBox="1"/>
        </xdr:nvSpPr>
        <xdr:spPr>
          <a:xfrm>
            <a:off x="7953375" y="7086599"/>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24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247649</xdr:colOff>
      <xdr:row>33</xdr:row>
      <xdr:rowOff>76389</xdr:rowOff>
    </xdr:from>
    <xdr:to>
      <xdr:col>5</xdr:col>
      <xdr:colOff>1714499</xdr:colOff>
      <xdr:row>45</xdr:row>
      <xdr:rowOff>99607</xdr:rowOff>
    </xdr:to>
    <xdr:grpSp>
      <xdr:nvGrpSpPr>
        <xdr:cNvPr id="26" name="17 Grupo">
          <a:extLst>
            <a:ext uri="{FF2B5EF4-FFF2-40B4-BE49-F238E27FC236}">
              <a16:creationId xmlns:a16="http://schemas.microsoft.com/office/drawing/2014/main" id="{B5C00566-018E-4757-8C0F-21FD9CBA5857}"/>
            </a:ext>
          </a:extLst>
        </xdr:cNvPr>
        <xdr:cNvGrpSpPr/>
      </xdr:nvGrpSpPr>
      <xdr:grpSpPr>
        <a:xfrm>
          <a:off x="561414" y="8469595"/>
          <a:ext cx="4111438" cy="2309218"/>
          <a:chOff x="561974" y="8467914"/>
          <a:chExt cx="4105275" cy="2309218"/>
        </a:xfrm>
      </xdr:grpSpPr>
      <xdr:pic>
        <xdr:nvPicPr>
          <xdr:cNvPr id="27" name="Imagen 26">
            <a:extLst>
              <a:ext uri="{FF2B5EF4-FFF2-40B4-BE49-F238E27FC236}">
                <a16:creationId xmlns:a16="http://schemas.microsoft.com/office/drawing/2014/main" id="{EB9E91CB-E55F-4374-8ABA-2BDFFDE94436}"/>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61974" y="8467914"/>
            <a:ext cx="4105275" cy="2309218"/>
          </a:xfrm>
          <a:prstGeom prst="rect">
            <a:avLst/>
          </a:prstGeom>
        </xdr:spPr>
      </xdr:pic>
      <xdr:sp macro="" textlink="">
        <xdr:nvSpPr>
          <xdr:cNvPr id="28" name="CuadroTexto 194">
            <a:extLst>
              <a:ext uri="{FF2B5EF4-FFF2-40B4-BE49-F238E27FC236}">
                <a16:creationId xmlns:a16="http://schemas.microsoft.com/office/drawing/2014/main" id="{EAE1C2DC-2D27-434D-A0CC-403772B8F6CA}"/>
              </a:ext>
            </a:extLst>
          </xdr:cNvPr>
          <xdr:cNvSpPr txBox="1"/>
        </xdr:nvSpPr>
        <xdr:spPr>
          <a:xfrm>
            <a:off x="3219449" y="10458639"/>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24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514351</xdr:colOff>
      <xdr:row>33</xdr:row>
      <xdr:rowOff>28576</xdr:rowOff>
    </xdr:from>
    <xdr:to>
      <xdr:col>9</xdr:col>
      <xdr:colOff>1049571</xdr:colOff>
      <xdr:row>45</xdr:row>
      <xdr:rowOff>171450</xdr:rowOff>
    </xdr:to>
    <xdr:grpSp>
      <xdr:nvGrpSpPr>
        <xdr:cNvPr id="29" name="18 Grupo">
          <a:extLst>
            <a:ext uri="{FF2B5EF4-FFF2-40B4-BE49-F238E27FC236}">
              <a16:creationId xmlns:a16="http://schemas.microsoft.com/office/drawing/2014/main" id="{9E434110-A66C-4780-839A-6E815E088B81}"/>
            </a:ext>
          </a:extLst>
        </xdr:cNvPr>
        <xdr:cNvGrpSpPr/>
      </xdr:nvGrpSpPr>
      <xdr:grpSpPr>
        <a:xfrm>
          <a:off x="6251763" y="8421782"/>
          <a:ext cx="2888455" cy="2428874"/>
          <a:chOff x="6248401" y="8420101"/>
          <a:chExt cx="2897420" cy="2428874"/>
        </a:xfrm>
      </xdr:grpSpPr>
      <xdr:pic>
        <xdr:nvPicPr>
          <xdr:cNvPr id="30" name="Imagen 29">
            <a:extLst>
              <a:ext uri="{FF2B5EF4-FFF2-40B4-BE49-F238E27FC236}">
                <a16:creationId xmlns:a16="http://schemas.microsoft.com/office/drawing/2014/main" id="{066DBEA1-C4B5-45A4-B876-ACCF056B5EF2}"/>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1857" t="2803" r="707" b="15308"/>
          <a:stretch/>
        </xdr:blipFill>
        <xdr:spPr>
          <a:xfrm>
            <a:off x="6248401" y="8420101"/>
            <a:ext cx="2897420" cy="2428874"/>
          </a:xfrm>
          <a:prstGeom prst="rect">
            <a:avLst/>
          </a:prstGeom>
        </xdr:spPr>
      </xdr:pic>
      <xdr:sp macro="" textlink="">
        <xdr:nvSpPr>
          <xdr:cNvPr id="31" name="CuadroTexto 194">
            <a:extLst>
              <a:ext uri="{FF2B5EF4-FFF2-40B4-BE49-F238E27FC236}">
                <a16:creationId xmlns:a16="http://schemas.microsoft.com/office/drawing/2014/main" id="{DCF7055D-592F-421F-9EF5-F373E218E209}"/>
              </a:ext>
            </a:extLst>
          </xdr:cNvPr>
          <xdr:cNvSpPr txBox="1"/>
        </xdr:nvSpPr>
        <xdr:spPr>
          <a:xfrm>
            <a:off x="7667626" y="10515601"/>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24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485779</xdr:colOff>
      <xdr:row>47</xdr:row>
      <xdr:rowOff>142875</xdr:rowOff>
    </xdr:from>
    <xdr:to>
      <xdr:col>5</xdr:col>
      <xdr:colOff>1133479</xdr:colOff>
      <xdr:row>58</xdr:row>
      <xdr:rowOff>511969</xdr:rowOff>
    </xdr:to>
    <xdr:grpSp>
      <xdr:nvGrpSpPr>
        <xdr:cNvPr id="32" name="20 Grupo">
          <a:extLst>
            <a:ext uri="{FF2B5EF4-FFF2-40B4-BE49-F238E27FC236}">
              <a16:creationId xmlns:a16="http://schemas.microsoft.com/office/drawing/2014/main" id="{868A6927-4249-4C1C-A603-82FE0F636C0F}"/>
            </a:ext>
          </a:extLst>
        </xdr:cNvPr>
        <xdr:cNvGrpSpPr/>
      </xdr:nvGrpSpPr>
      <xdr:grpSpPr>
        <a:xfrm>
          <a:off x="799544" y="12144375"/>
          <a:ext cx="3292288" cy="2464594"/>
          <a:chOff x="800104" y="12144375"/>
          <a:chExt cx="3286125" cy="2464594"/>
        </a:xfrm>
      </xdr:grpSpPr>
      <xdr:pic>
        <xdr:nvPicPr>
          <xdr:cNvPr id="33" name="Imagen 32">
            <a:extLst>
              <a:ext uri="{FF2B5EF4-FFF2-40B4-BE49-F238E27FC236}">
                <a16:creationId xmlns:a16="http://schemas.microsoft.com/office/drawing/2014/main" id="{97714C71-DAE7-4869-9591-9C40C5F2AFF8}"/>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rot="16200000">
            <a:off x="1210870" y="11733609"/>
            <a:ext cx="2464594" cy="3286125"/>
          </a:xfrm>
          <a:prstGeom prst="rect">
            <a:avLst/>
          </a:prstGeom>
        </xdr:spPr>
      </xdr:pic>
      <xdr:sp macro="" textlink="">
        <xdr:nvSpPr>
          <xdr:cNvPr id="34" name="CuadroTexto 194">
            <a:extLst>
              <a:ext uri="{FF2B5EF4-FFF2-40B4-BE49-F238E27FC236}">
                <a16:creationId xmlns:a16="http://schemas.microsoft.com/office/drawing/2014/main" id="{548B7753-A2A7-4BCE-A59E-D4497B1E9B65}"/>
              </a:ext>
            </a:extLst>
          </xdr:cNvPr>
          <xdr:cNvSpPr txBox="1"/>
        </xdr:nvSpPr>
        <xdr:spPr>
          <a:xfrm>
            <a:off x="2628904" y="14325600"/>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24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6</xdr:col>
      <xdr:colOff>396540</xdr:colOff>
      <xdr:row>47</xdr:row>
      <xdr:rowOff>64105</xdr:rowOff>
    </xdr:from>
    <xdr:to>
      <xdr:col>9</xdr:col>
      <xdr:colOff>1981200</xdr:colOff>
      <xdr:row>58</xdr:row>
      <xdr:rowOff>510183</xdr:rowOff>
    </xdr:to>
    <xdr:grpSp>
      <xdr:nvGrpSpPr>
        <xdr:cNvPr id="35" name="21 Grupo">
          <a:extLst>
            <a:ext uri="{FF2B5EF4-FFF2-40B4-BE49-F238E27FC236}">
              <a16:creationId xmlns:a16="http://schemas.microsoft.com/office/drawing/2014/main" id="{FF4726D9-29A6-415C-84CC-B120441C6237}"/>
            </a:ext>
          </a:extLst>
        </xdr:cNvPr>
        <xdr:cNvGrpSpPr/>
      </xdr:nvGrpSpPr>
      <xdr:grpSpPr>
        <a:xfrm>
          <a:off x="5562452" y="12065605"/>
          <a:ext cx="4509395" cy="2541578"/>
          <a:chOff x="5559090" y="12065605"/>
          <a:chExt cx="4518360" cy="2541578"/>
        </a:xfrm>
      </xdr:grpSpPr>
      <xdr:pic>
        <xdr:nvPicPr>
          <xdr:cNvPr id="36" name="Imagen 35">
            <a:extLst>
              <a:ext uri="{FF2B5EF4-FFF2-40B4-BE49-F238E27FC236}">
                <a16:creationId xmlns:a16="http://schemas.microsoft.com/office/drawing/2014/main" id="{CACCAC37-9F22-4FD1-B865-C22AF918D77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559090" y="12065605"/>
            <a:ext cx="4518360" cy="2541578"/>
          </a:xfrm>
          <a:prstGeom prst="rect">
            <a:avLst/>
          </a:prstGeom>
        </xdr:spPr>
      </xdr:pic>
      <xdr:sp macro="" textlink="">
        <xdr:nvSpPr>
          <xdr:cNvPr id="37" name="CuadroTexto 194">
            <a:extLst>
              <a:ext uri="{FF2B5EF4-FFF2-40B4-BE49-F238E27FC236}">
                <a16:creationId xmlns:a16="http://schemas.microsoft.com/office/drawing/2014/main" id="{9E203DE6-1510-4AF5-8CB0-1064F3B0D79B}"/>
              </a:ext>
            </a:extLst>
          </xdr:cNvPr>
          <xdr:cNvSpPr txBox="1"/>
        </xdr:nvSpPr>
        <xdr:spPr>
          <a:xfrm>
            <a:off x="8635665" y="14332555"/>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25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180975</xdr:colOff>
      <xdr:row>60</xdr:row>
      <xdr:rowOff>51431</xdr:rowOff>
    </xdr:from>
    <xdr:to>
      <xdr:col>5</xdr:col>
      <xdr:colOff>1685925</xdr:colOff>
      <xdr:row>72</xdr:row>
      <xdr:rowOff>151121</xdr:rowOff>
    </xdr:to>
    <xdr:grpSp>
      <xdr:nvGrpSpPr>
        <xdr:cNvPr id="38" name="22 Grupo">
          <a:extLst>
            <a:ext uri="{FF2B5EF4-FFF2-40B4-BE49-F238E27FC236}">
              <a16:creationId xmlns:a16="http://schemas.microsoft.com/office/drawing/2014/main" id="{A05747A0-A161-4445-A152-BDA2A11272ED}"/>
            </a:ext>
          </a:extLst>
        </xdr:cNvPr>
        <xdr:cNvGrpSpPr/>
      </xdr:nvGrpSpPr>
      <xdr:grpSpPr>
        <a:xfrm>
          <a:off x="494740" y="15829313"/>
          <a:ext cx="4149538" cy="2385690"/>
          <a:chOff x="495300" y="15358106"/>
          <a:chExt cx="4143375" cy="2385690"/>
        </a:xfrm>
      </xdr:grpSpPr>
      <xdr:pic>
        <xdr:nvPicPr>
          <xdr:cNvPr id="39" name="Imagen 38">
            <a:extLst>
              <a:ext uri="{FF2B5EF4-FFF2-40B4-BE49-F238E27FC236}">
                <a16:creationId xmlns:a16="http://schemas.microsoft.com/office/drawing/2014/main" id="{463EEA8C-3C52-4268-B3D8-976D645E0986}"/>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95300" y="15358106"/>
            <a:ext cx="4143375" cy="2385690"/>
          </a:xfrm>
          <a:prstGeom prst="rect">
            <a:avLst/>
          </a:prstGeom>
        </xdr:spPr>
      </xdr:pic>
      <xdr:sp macro="" textlink="">
        <xdr:nvSpPr>
          <xdr:cNvPr id="40" name="CuadroTexto 194">
            <a:extLst>
              <a:ext uri="{FF2B5EF4-FFF2-40B4-BE49-F238E27FC236}">
                <a16:creationId xmlns:a16="http://schemas.microsoft.com/office/drawing/2014/main" id="{AC92A59E-E274-47CF-9D41-E20C5503A4B9}"/>
              </a:ext>
            </a:extLst>
          </xdr:cNvPr>
          <xdr:cNvSpPr txBox="1"/>
        </xdr:nvSpPr>
        <xdr:spPr>
          <a:xfrm>
            <a:off x="3190875" y="17463131"/>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25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52855</xdr:colOff>
      <xdr:row>60</xdr:row>
      <xdr:rowOff>86024</xdr:rowOff>
    </xdr:from>
    <xdr:to>
      <xdr:col>9</xdr:col>
      <xdr:colOff>1800224</xdr:colOff>
      <xdr:row>72</xdr:row>
      <xdr:rowOff>146397</xdr:rowOff>
    </xdr:to>
    <xdr:grpSp>
      <xdr:nvGrpSpPr>
        <xdr:cNvPr id="41" name="24 Grupo">
          <a:extLst>
            <a:ext uri="{FF2B5EF4-FFF2-40B4-BE49-F238E27FC236}">
              <a16:creationId xmlns:a16="http://schemas.microsoft.com/office/drawing/2014/main" id="{207C6CF2-5E8C-4C15-B3D7-3661C293ADF8}"/>
            </a:ext>
          </a:extLst>
        </xdr:cNvPr>
        <xdr:cNvGrpSpPr/>
      </xdr:nvGrpSpPr>
      <xdr:grpSpPr>
        <a:xfrm>
          <a:off x="5790267" y="15863906"/>
          <a:ext cx="4100604" cy="2346373"/>
          <a:chOff x="5786905" y="15392699"/>
          <a:chExt cx="4109569" cy="2346373"/>
        </a:xfrm>
      </xdr:grpSpPr>
      <xdr:pic>
        <xdr:nvPicPr>
          <xdr:cNvPr id="42" name="Imagen 41">
            <a:extLst>
              <a:ext uri="{FF2B5EF4-FFF2-40B4-BE49-F238E27FC236}">
                <a16:creationId xmlns:a16="http://schemas.microsoft.com/office/drawing/2014/main" id="{E9394E40-E796-4E62-BC99-7C8AAC622A35}"/>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786905" y="15392699"/>
            <a:ext cx="4109569" cy="2346373"/>
          </a:xfrm>
          <a:prstGeom prst="rect">
            <a:avLst/>
          </a:prstGeom>
        </xdr:spPr>
      </xdr:pic>
      <xdr:sp macro="" textlink="">
        <xdr:nvSpPr>
          <xdr:cNvPr id="43" name="CuadroTexto 194">
            <a:extLst>
              <a:ext uri="{FF2B5EF4-FFF2-40B4-BE49-F238E27FC236}">
                <a16:creationId xmlns:a16="http://schemas.microsoft.com/office/drawing/2014/main" id="{BBDEBB50-4E52-4C59-AC34-A63F5668A322}"/>
              </a:ext>
            </a:extLst>
          </xdr:cNvPr>
          <xdr:cNvSpPr txBox="1"/>
        </xdr:nvSpPr>
        <xdr:spPr>
          <a:xfrm>
            <a:off x="8434855" y="17450099"/>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25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145782</xdr:colOff>
      <xdr:row>74</xdr:row>
      <xdr:rowOff>66675</xdr:rowOff>
    </xdr:from>
    <xdr:to>
      <xdr:col>5</xdr:col>
      <xdr:colOff>1731649</xdr:colOff>
      <xdr:row>86</xdr:row>
      <xdr:rowOff>156840</xdr:rowOff>
    </xdr:to>
    <xdr:grpSp>
      <xdr:nvGrpSpPr>
        <xdr:cNvPr id="44" name="26 Grupo">
          <a:extLst>
            <a:ext uri="{FF2B5EF4-FFF2-40B4-BE49-F238E27FC236}">
              <a16:creationId xmlns:a16="http://schemas.microsoft.com/office/drawing/2014/main" id="{237F9F9F-7D64-4CD1-8CAF-BED00B5F2F0E}"/>
            </a:ext>
          </a:extLst>
        </xdr:cNvPr>
        <xdr:cNvGrpSpPr/>
      </xdr:nvGrpSpPr>
      <xdr:grpSpPr>
        <a:xfrm>
          <a:off x="459547" y="19273557"/>
          <a:ext cx="4230455" cy="2376165"/>
          <a:chOff x="460107" y="18640425"/>
          <a:chExt cx="4224292" cy="2376165"/>
        </a:xfrm>
      </xdr:grpSpPr>
      <xdr:pic>
        <xdr:nvPicPr>
          <xdr:cNvPr id="45" name="Imagen 44">
            <a:extLst>
              <a:ext uri="{FF2B5EF4-FFF2-40B4-BE49-F238E27FC236}">
                <a16:creationId xmlns:a16="http://schemas.microsoft.com/office/drawing/2014/main" id="{48688208-6318-48E1-83C3-F9D105484C47}"/>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60107" y="18640425"/>
            <a:ext cx="4224292" cy="2376165"/>
          </a:xfrm>
          <a:prstGeom prst="rect">
            <a:avLst/>
          </a:prstGeom>
        </xdr:spPr>
      </xdr:pic>
      <xdr:sp macro="" textlink="">
        <xdr:nvSpPr>
          <xdr:cNvPr id="46" name="CuadroTexto 194">
            <a:extLst>
              <a:ext uri="{FF2B5EF4-FFF2-40B4-BE49-F238E27FC236}">
                <a16:creationId xmlns:a16="http://schemas.microsoft.com/office/drawing/2014/main" id="{42D5AFAB-83A4-4FCC-B196-7DAA4D9BB796}"/>
              </a:ext>
            </a:extLst>
          </xdr:cNvPr>
          <xdr:cNvSpPr txBox="1"/>
        </xdr:nvSpPr>
        <xdr:spPr>
          <a:xfrm>
            <a:off x="3250932" y="20726400"/>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25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14831</xdr:colOff>
      <xdr:row>74</xdr:row>
      <xdr:rowOff>71737</xdr:rowOff>
    </xdr:from>
    <xdr:to>
      <xdr:col>9</xdr:col>
      <xdr:colOff>1809229</xdr:colOff>
      <xdr:row>86</xdr:row>
      <xdr:rowOff>123824</xdr:rowOff>
    </xdr:to>
    <xdr:grpSp>
      <xdr:nvGrpSpPr>
        <xdr:cNvPr id="47" name="27 Grupo">
          <a:extLst>
            <a:ext uri="{FF2B5EF4-FFF2-40B4-BE49-F238E27FC236}">
              <a16:creationId xmlns:a16="http://schemas.microsoft.com/office/drawing/2014/main" id="{C0988185-5187-4463-85A3-764E1FA5F39A}"/>
            </a:ext>
          </a:extLst>
        </xdr:cNvPr>
        <xdr:cNvGrpSpPr/>
      </xdr:nvGrpSpPr>
      <xdr:grpSpPr>
        <a:xfrm>
          <a:off x="5752243" y="19278619"/>
          <a:ext cx="4147633" cy="2338087"/>
          <a:chOff x="5748881" y="18645487"/>
          <a:chExt cx="4156598" cy="2338087"/>
        </a:xfrm>
      </xdr:grpSpPr>
      <xdr:pic>
        <xdr:nvPicPr>
          <xdr:cNvPr id="48" name="Imagen 47">
            <a:extLst>
              <a:ext uri="{FF2B5EF4-FFF2-40B4-BE49-F238E27FC236}">
                <a16:creationId xmlns:a16="http://schemas.microsoft.com/office/drawing/2014/main" id="{241F0CF8-0536-4BC0-9B8F-0C0324F22135}"/>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748881" y="18645487"/>
            <a:ext cx="4156598" cy="2338087"/>
          </a:xfrm>
          <a:prstGeom prst="rect">
            <a:avLst/>
          </a:prstGeom>
        </xdr:spPr>
      </xdr:pic>
      <xdr:sp macro="" textlink="">
        <xdr:nvSpPr>
          <xdr:cNvPr id="49" name="CuadroTexto 194">
            <a:extLst>
              <a:ext uri="{FF2B5EF4-FFF2-40B4-BE49-F238E27FC236}">
                <a16:creationId xmlns:a16="http://schemas.microsoft.com/office/drawing/2014/main" id="{CF36129A-E26C-4951-9200-AFA454CABCB2}"/>
              </a:ext>
            </a:extLst>
          </xdr:cNvPr>
          <xdr:cNvSpPr txBox="1"/>
        </xdr:nvSpPr>
        <xdr:spPr>
          <a:xfrm>
            <a:off x="8434931" y="20693362"/>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25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0</xdr:col>
      <xdr:colOff>74382</xdr:colOff>
      <xdr:row>90</xdr:row>
      <xdr:rowOff>19051</xdr:rowOff>
    </xdr:from>
    <xdr:to>
      <xdr:col>4</xdr:col>
      <xdr:colOff>466725</xdr:colOff>
      <xdr:row>98</xdr:row>
      <xdr:rowOff>85441</xdr:rowOff>
    </xdr:to>
    <xdr:grpSp>
      <xdr:nvGrpSpPr>
        <xdr:cNvPr id="50" name="29 Grupo">
          <a:extLst>
            <a:ext uri="{FF2B5EF4-FFF2-40B4-BE49-F238E27FC236}">
              <a16:creationId xmlns:a16="http://schemas.microsoft.com/office/drawing/2014/main" id="{D11A210C-AAFC-42ED-8635-8593AD3D8751}"/>
            </a:ext>
          </a:extLst>
        </xdr:cNvPr>
        <xdr:cNvGrpSpPr/>
      </xdr:nvGrpSpPr>
      <xdr:grpSpPr>
        <a:xfrm>
          <a:off x="74382" y="23080757"/>
          <a:ext cx="2555078" cy="1590390"/>
          <a:chOff x="74382" y="22174201"/>
          <a:chExt cx="2554518" cy="1590390"/>
        </a:xfrm>
      </xdr:grpSpPr>
      <xdr:pic>
        <xdr:nvPicPr>
          <xdr:cNvPr id="51" name="Imagen 50">
            <a:extLst>
              <a:ext uri="{FF2B5EF4-FFF2-40B4-BE49-F238E27FC236}">
                <a16:creationId xmlns:a16="http://schemas.microsoft.com/office/drawing/2014/main" id="{5187E623-4610-48E0-9108-7E67F4B7B23B}"/>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74382" y="22174201"/>
            <a:ext cx="2554518" cy="1590390"/>
          </a:xfrm>
          <a:prstGeom prst="rect">
            <a:avLst/>
          </a:prstGeom>
        </xdr:spPr>
      </xdr:pic>
      <xdr:sp macro="" textlink="">
        <xdr:nvSpPr>
          <xdr:cNvPr id="52" name="CuadroTexto 194">
            <a:extLst>
              <a:ext uri="{FF2B5EF4-FFF2-40B4-BE49-F238E27FC236}">
                <a16:creationId xmlns:a16="http://schemas.microsoft.com/office/drawing/2014/main" id="{23612982-D74B-4156-8D93-1627E40F0F94}"/>
              </a:ext>
            </a:extLst>
          </xdr:cNvPr>
          <xdr:cNvSpPr txBox="1"/>
        </xdr:nvSpPr>
        <xdr:spPr>
          <a:xfrm>
            <a:off x="1188807" y="23479126"/>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25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4</xdr:col>
      <xdr:colOff>524456</xdr:colOff>
      <xdr:row>90</xdr:row>
      <xdr:rowOff>9526</xdr:rowOff>
    </xdr:from>
    <xdr:to>
      <xdr:col>5</xdr:col>
      <xdr:colOff>2176040</xdr:colOff>
      <xdr:row>98</xdr:row>
      <xdr:rowOff>78316</xdr:rowOff>
    </xdr:to>
    <xdr:grpSp>
      <xdr:nvGrpSpPr>
        <xdr:cNvPr id="53" name="30 Grupo">
          <a:extLst>
            <a:ext uri="{FF2B5EF4-FFF2-40B4-BE49-F238E27FC236}">
              <a16:creationId xmlns:a16="http://schemas.microsoft.com/office/drawing/2014/main" id="{89E91D2E-D3D9-428E-B792-D5862E649140}"/>
            </a:ext>
          </a:extLst>
        </xdr:cNvPr>
        <xdr:cNvGrpSpPr/>
      </xdr:nvGrpSpPr>
      <xdr:grpSpPr>
        <a:xfrm>
          <a:off x="2687191" y="23071232"/>
          <a:ext cx="2447202" cy="1592790"/>
          <a:chOff x="2686631" y="22164676"/>
          <a:chExt cx="2442159" cy="1592790"/>
        </a:xfrm>
      </xdr:grpSpPr>
      <xdr:pic>
        <xdr:nvPicPr>
          <xdr:cNvPr id="54" name="Imagen 53">
            <a:extLst>
              <a:ext uri="{FF2B5EF4-FFF2-40B4-BE49-F238E27FC236}">
                <a16:creationId xmlns:a16="http://schemas.microsoft.com/office/drawing/2014/main" id="{B5B77844-8DA7-4F52-936B-5712A6C8F4CF}"/>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2686631" y="22164676"/>
            <a:ext cx="2442159" cy="1592790"/>
          </a:xfrm>
          <a:prstGeom prst="rect">
            <a:avLst/>
          </a:prstGeom>
        </xdr:spPr>
      </xdr:pic>
      <xdr:sp macro="" textlink="">
        <xdr:nvSpPr>
          <xdr:cNvPr id="55" name="CuadroTexto 194">
            <a:extLst>
              <a:ext uri="{FF2B5EF4-FFF2-40B4-BE49-F238E27FC236}">
                <a16:creationId xmlns:a16="http://schemas.microsoft.com/office/drawing/2014/main" id="{7F799074-BE50-4198-9AFA-2102C36A76CD}"/>
              </a:ext>
            </a:extLst>
          </xdr:cNvPr>
          <xdr:cNvSpPr txBox="1"/>
        </xdr:nvSpPr>
        <xdr:spPr>
          <a:xfrm>
            <a:off x="3696281" y="23469601"/>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25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0</xdr:colOff>
      <xdr:row>88</xdr:row>
      <xdr:rowOff>48459</xdr:rowOff>
    </xdr:from>
    <xdr:to>
      <xdr:col>9</xdr:col>
      <xdr:colOff>1838325</xdr:colOff>
      <xdr:row>100</xdr:row>
      <xdr:rowOff>166440</xdr:rowOff>
    </xdr:to>
    <xdr:grpSp>
      <xdr:nvGrpSpPr>
        <xdr:cNvPr id="56" name="224 Grupo">
          <a:extLst>
            <a:ext uri="{FF2B5EF4-FFF2-40B4-BE49-F238E27FC236}">
              <a16:creationId xmlns:a16="http://schemas.microsoft.com/office/drawing/2014/main" id="{B9B1CB97-E81C-4EB7-B8C4-41E133A02975}"/>
            </a:ext>
          </a:extLst>
        </xdr:cNvPr>
        <xdr:cNvGrpSpPr/>
      </xdr:nvGrpSpPr>
      <xdr:grpSpPr>
        <a:xfrm>
          <a:off x="5737412" y="22729165"/>
          <a:ext cx="4191560" cy="2403981"/>
          <a:chOff x="5734050" y="21822609"/>
          <a:chExt cx="4200525" cy="2403981"/>
        </a:xfrm>
      </xdr:grpSpPr>
      <xdr:pic>
        <xdr:nvPicPr>
          <xdr:cNvPr id="57" name="Imagen 56">
            <a:extLst>
              <a:ext uri="{FF2B5EF4-FFF2-40B4-BE49-F238E27FC236}">
                <a16:creationId xmlns:a16="http://schemas.microsoft.com/office/drawing/2014/main" id="{852AAD4E-130B-4242-9683-7F7F6BDAF69F}"/>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5734050" y="21822609"/>
            <a:ext cx="4200525" cy="2403981"/>
          </a:xfrm>
          <a:prstGeom prst="rect">
            <a:avLst/>
          </a:prstGeom>
        </xdr:spPr>
      </xdr:pic>
      <xdr:sp macro="" textlink="">
        <xdr:nvSpPr>
          <xdr:cNvPr id="58" name="CuadroTexto 194">
            <a:extLst>
              <a:ext uri="{FF2B5EF4-FFF2-40B4-BE49-F238E27FC236}">
                <a16:creationId xmlns:a16="http://schemas.microsoft.com/office/drawing/2014/main" id="{DF6EC4FF-4447-4D88-AE93-A5EA967857E6}"/>
              </a:ext>
            </a:extLst>
          </xdr:cNvPr>
          <xdr:cNvSpPr txBox="1"/>
        </xdr:nvSpPr>
        <xdr:spPr>
          <a:xfrm>
            <a:off x="8467725" y="23946684"/>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25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5381</xdr:colOff>
      <xdr:row>103</xdr:row>
      <xdr:rowOff>78403</xdr:rowOff>
    </xdr:from>
    <xdr:to>
      <xdr:col>5</xdr:col>
      <xdr:colOff>1523999</xdr:colOff>
      <xdr:row>115</xdr:row>
      <xdr:rowOff>130740</xdr:rowOff>
    </xdr:to>
    <xdr:grpSp>
      <xdr:nvGrpSpPr>
        <xdr:cNvPr id="59" name="227 Grupo">
          <a:extLst>
            <a:ext uri="{FF2B5EF4-FFF2-40B4-BE49-F238E27FC236}">
              <a16:creationId xmlns:a16="http://schemas.microsoft.com/office/drawing/2014/main" id="{BA39D9F1-F5D0-46FC-832F-F3E75A58EDCE}"/>
            </a:ext>
          </a:extLst>
        </xdr:cNvPr>
        <xdr:cNvGrpSpPr/>
      </xdr:nvGrpSpPr>
      <xdr:grpSpPr>
        <a:xfrm>
          <a:off x="319146" y="26737197"/>
          <a:ext cx="4163206" cy="2338337"/>
          <a:chOff x="319706" y="25252978"/>
          <a:chExt cx="4157043" cy="2338337"/>
        </a:xfrm>
      </xdr:grpSpPr>
      <xdr:pic>
        <xdr:nvPicPr>
          <xdr:cNvPr id="60" name="Imagen 59">
            <a:extLst>
              <a:ext uri="{FF2B5EF4-FFF2-40B4-BE49-F238E27FC236}">
                <a16:creationId xmlns:a16="http://schemas.microsoft.com/office/drawing/2014/main" id="{504968B1-F2B2-4A69-912B-61F406849CD7}"/>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19706" y="25252978"/>
            <a:ext cx="4157043" cy="2338337"/>
          </a:xfrm>
          <a:prstGeom prst="rect">
            <a:avLst/>
          </a:prstGeom>
        </xdr:spPr>
      </xdr:pic>
      <xdr:sp macro="" textlink="">
        <xdr:nvSpPr>
          <xdr:cNvPr id="61" name="CuadroTexto 194">
            <a:extLst>
              <a:ext uri="{FF2B5EF4-FFF2-40B4-BE49-F238E27FC236}">
                <a16:creationId xmlns:a16="http://schemas.microsoft.com/office/drawing/2014/main" id="{19E3C370-F631-46C7-8761-69B25E8B7254}"/>
              </a:ext>
            </a:extLst>
          </xdr:cNvPr>
          <xdr:cNvSpPr txBox="1"/>
        </xdr:nvSpPr>
        <xdr:spPr>
          <a:xfrm>
            <a:off x="3015281" y="27281803"/>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25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17306</xdr:colOff>
      <xdr:row>103</xdr:row>
      <xdr:rowOff>58935</xdr:rowOff>
    </xdr:from>
    <xdr:to>
      <xdr:col>9</xdr:col>
      <xdr:colOff>1851397</xdr:colOff>
      <xdr:row>115</xdr:row>
      <xdr:rowOff>133350</xdr:rowOff>
    </xdr:to>
    <xdr:grpSp>
      <xdr:nvGrpSpPr>
        <xdr:cNvPr id="62" name="229 Grupo">
          <a:extLst>
            <a:ext uri="{FF2B5EF4-FFF2-40B4-BE49-F238E27FC236}">
              <a16:creationId xmlns:a16="http://schemas.microsoft.com/office/drawing/2014/main" id="{EB04F288-CC69-48F8-A108-A1F8A02EEA81}"/>
            </a:ext>
          </a:extLst>
        </xdr:cNvPr>
        <xdr:cNvGrpSpPr/>
      </xdr:nvGrpSpPr>
      <xdr:grpSpPr>
        <a:xfrm>
          <a:off x="5754718" y="26717729"/>
          <a:ext cx="4187326" cy="2360415"/>
          <a:chOff x="5751356" y="25233510"/>
          <a:chExt cx="4196291" cy="2360415"/>
        </a:xfrm>
      </xdr:grpSpPr>
      <xdr:pic>
        <xdr:nvPicPr>
          <xdr:cNvPr id="63" name="Imagen 62">
            <a:extLst>
              <a:ext uri="{FF2B5EF4-FFF2-40B4-BE49-F238E27FC236}">
                <a16:creationId xmlns:a16="http://schemas.microsoft.com/office/drawing/2014/main" id="{753BBB94-B134-44C5-A461-6D7966DA635E}"/>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751356" y="25233510"/>
            <a:ext cx="4196291" cy="2360415"/>
          </a:xfrm>
          <a:prstGeom prst="rect">
            <a:avLst/>
          </a:prstGeom>
        </xdr:spPr>
      </xdr:pic>
      <xdr:sp macro="" textlink="">
        <xdr:nvSpPr>
          <xdr:cNvPr id="64" name="CuadroTexto 194">
            <a:extLst>
              <a:ext uri="{FF2B5EF4-FFF2-40B4-BE49-F238E27FC236}">
                <a16:creationId xmlns:a16="http://schemas.microsoft.com/office/drawing/2014/main" id="{E2BBACC8-2606-4B0C-A7CE-0A18AC92FF3C}"/>
              </a:ext>
            </a:extLst>
          </xdr:cNvPr>
          <xdr:cNvSpPr txBox="1"/>
        </xdr:nvSpPr>
        <xdr:spPr>
          <a:xfrm>
            <a:off x="8513606" y="27309960"/>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25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57149</xdr:colOff>
      <xdr:row>118</xdr:row>
      <xdr:rowOff>47625</xdr:rowOff>
    </xdr:from>
    <xdr:to>
      <xdr:col>5</xdr:col>
      <xdr:colOff>1638299</xdr:colOff>
      <xdr:row>130</xdr:row>
      <xdr:rowOff>135137</xdr:rowOff>
    </xdr:to>
    <xdr:grpSp>
      <xdr:nvGrpSpPr>
        <xdr:cNvPr id="65" name="231 Grupo">
          <a:extLst>
            <a:ext uri="{FF2B5EF4-FFF2-40B4-BE49-F238E27FC236}">
              <a16:creationId xmlns:a16="http://schemas.microsoft.com/office/drawing/2014/main" id="{4C4C3668-025C-4E91-8A18-12BCCC884EAC}"/>
            </a:ext>
          </a:extLst>
        </xdr:cNvPr>
        <xdr:cNvGrpSpPr/>
      </xdr:nvGrpSpPr>
      <xdr:grpSpPr>
        <a:xfrm>
          <a:off x="370914" y="30650890"/>
          <a:ext cx="4225738" cy="2373512"/>
          <a:chOff x="371474" y="28232100"/>
          <a:chExt cx="4219575" cy="2373512"/>
        </a:xfrm>
      </xdr:grpSpPr>
      <xdr:pic>
        <xdr:nvPicPr>
          <xdr:cNvPr id="66" name="Imagen 65">
            <a:extLst>
              <a:ext uri="{FF2B5EF4-FFF2-40B4-BE49-F238E27FC236}">
                <a16:creationId xmlns:a16="http://schemas.microsoft.com/office/drawing/2014/main" id="{481111F5-36A9-413F-AD83-56DD7CCAC583}"/>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371474" y="28232100"/>
            <a:ext cx="4219575" cy="2373512"/>
          </a:xfrm>
          <a:prstGeom prst="rect">
            <a:avLst/>
          </a:prstGeom>
        </xdr:spPr>
      </xdr:pic>
      <xdr:sp macro="" textlink="">
        <xdr:nvSpPr>
          <xdr:cNvPr id="67" name="CuadroTexto 194">
            <a:extLst>
              <a:ext uri="{FF2B5EF4-FFF2-40B4-BE49-F238E27FC236}">
                <a16:creationId xmlns:a16="http://schemas.microsoft.com/office/drawing/2014/main" id="{50086BE8-352F-4DDA-AD8A-403C4459605F}"/>
              </a:ext>
            </a:extLst>
          </xdr:cNvPr>
          <xdr:cNvSpPr txBox="1"/>
        </xdr:nvSpPr>
        <xdr:spPr>
          <a:xfrm>
            <a:off x="3181349" y="30318075"/>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26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61327</xdr:colOff>
      <xdr:row>118</xdr:row>
      <xdr:rowOff>58639</xdr:rowOff>
    </xdr:from>
    <xdr:to>
      <xdr:col>9</xdr:col>
      <xdr:colOff>1857375</xdr:colOff>
      <xdr:row>130</xdr:row>
      <xdr:rowOff>111655</xdr:rowOff>
    </xdr:to>
    <xdr:grpSp>
      <xdr:nvGrpSpPr>
        <xdr:cNvPr id="68" name="233 Grupo">
          <a:extLst>
            <a:ext uri="{FF2B5EF4-FFF2-40B4-BE49-F238E27FC236}">
              <a16:creationId xmlns:a16="http://schemas.microsoft.com/office/drawing/2014/main" id="{8C67A95A-C503-4713-87EE-FF36055FF8F3}"/>
            </a:ext>
          </a:extLst>
        </xdr:cNvPr>
        <xdr:cNvGrpSpPr/>
      </xdr:nvGrpSpPr>
      <xdr:grpSpPr>
        <a:xfrm>
          <a:off x="5798739" y="30661904"/>
          <a:ext cx="4149283" cy="2339016"/>
          <a:chOff x="5795377" y="28243114"/>
          <a:chExt cx="4158248" cy="2339016"/>
        </a:xfrm>
      </xdr:grpSpPr>
      <xdr:pic>
        <xdr:nvPicPr>
          <xdr:cNvPr id="69" name="Imagen 68">
            <a:extLst>
              <a:ext uri="{FF2B5EF4-FFF2-40B4-BE49-F238E27FC236}">
                <a16:creationId xmlns:a16="http://schemas.microsoft.com/office/drawing/2014/main" id="{F936AC29-7A2A-4E60-905E-635F4B07448E}"/>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795377" y="28243114"/>
            <a:ext cx="4158248" cy="2339016"/>
          </a:xfrm>
          <a:prstGeom prst="rect">
            <a:avLst/>
          </a:prstGeom>
        </xdr:spPr>
      </xdr:pic>
      <xdr:sp macro="" textlink="">
        <xdr:nvSpPr>
          <xdr:cNvPr id="70" name="CuadroTexto 194">
            <a:extLst>
              <a:ext uri="{FF2B5EF4-FFF2-40B4-BE49-F238E27FC236}">
                <a16:creationId xmlns:a16="http://schemas.microsoft.com/office/drawing/2014/main" id="{B51E7AC0-9A18-4BB0-8687-780C3A0B1C44}"/>
              </a:ext>
            </a:extLst>
          </xdr:cNvPr>
          <xdr:cNvSpPr txBox="1"/>
        </xdr:nvSpPr>
        <xdr:spPr>
          <a:xfrm>
            <a:off x="8538577" y="30300514"/>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26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1</xdr:col>
      <xdr:colOff>35151</xdr:colOff>
      <xdr:row>132</xdr:row>
      <xdr:rowOff>55841</xdr:rowOff>
    </xdr:from>
    <xdr:to>
      <xdr:col>5</xdr:col>
      <xdr:colOff>1581149</xdr:colOff>
      <xdr:row>144</xdr:row>
      <xdr:rowOff>123580</xdr:rowOff>
    </xdr:to>
    <xdr:grpSp>
      <xdr:nvGrpSpPr>
        <xdr:cNvPr id="71" name="234 Grupo">
          <a:extLst>
            <a:ext uri="{FF2B5EF4-FFF2-40B4-BE49-F238E27FC236}">
              <a16:creationId xmlns:a16="http://schemas.microsoft.com/office/drawing/2014/main" id="{5FF37C79-58BC-4089-B506-DC56E196C139}"/>
            </a:ext>
          </a:extLst>
        </xdr:cNvPr>
        <xdr:cNvGrpSpPr/>
      </xdr:nvGrpSpPr>
      <xdr:grpSpPr>
        <a:xfrm>
          <a:off x="348916" y="33987253"/>
          <a:ext cx="4190586" cy="2353739"/>
          <a:chOff x="349476" y="31564541"/>
          <a:chExt cx="4184423" cy="2353739"/>
        </a:xfrm>
      </xdr:grpSpPr>
      <xdr:pic>
        <xdr:nvPicPr>
          <xdr:cNvPr id="72" name="Imagen 71">
            <a:extLst>
              <a:ext uri="{FF2B5EF4-FFF2-40B4-BE49-F238E27FC236}">
                <a16:creationId xmlns:a16="http://schemas.microsoft.com/office/drawing/2014/main" id="{293C3CDB-E3C4-44AB-8177-4CE0E2B616BC}"/>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349476" y="31564541"/>
            <a:ext cx="4184423" cy="2353739"/>
          </a:xfrm>
          <a:prstGeom prst="rect">
            <a:avLst/>
          </a:prstGeom>
        </xdr:spPr>
      </xdr:pic>
      <xdr:sp macro="" textlink="">
        <xdr:nvSpPr>
          <xdr:cNvPr id="73" name="CuadroTexto 194">
            <a:extLst>
              <a:ext uri="{FF2B5EF4-FFF2-40B4-BE49-F238E27FC236}">
                <a16:creationId xmlns:a16="http://schemas.microsoft.com/office/drawing/2014/main" id="{CBFBC5B2-9E94-470A-810F-5FFABD406476}"/>
              </a:ext>
            </a:extLst>
          </xdr:cNvPr>
          <xdr:cNvSpPr txBox="1"/>
        </xdr:nvSpPr>
        <xdr:spPr>
          <a:xfrm>
            <a:off x="3054576" y="33621941"/>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26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44752</xdr:colOff>
      <xdr:row>132</xdr:row>
      <xdr:rowOff>42861</xdr:rowOff>
    </xdr:from>
    <xdr:to>
      <xdr:col>9</xdr:col>
      <xdr:colOff>1924050</xdr:colOff>
      <xdr:row>144</xdr:row>
      <xdr:rowOff>142705</xdr:rowOff>
    </xdr:to>
    <xdr:grpSp>
      <xdr:nvGrpSpPr>
        <xdr:cNvPr id="74" name="235 Grupo">
          <a:extLst>
            <a:ext uri="{FF2B5EF4-FFF2-40B4-BE49-F238E27FC236}">
              <a16:creationId xmlns:a16="http://schemas.microsoft.com/office/drawing/2014/main" id="{A2E01E43-7DA2-40AD-8A65-2F5E9378A8A5}"/>
            </a:ext>
          </a:extLst>
        </xdr:cNvPr>
        <xdr:cNvGrpSpPr/>
      </xdr:nvGrpSpPr>
      <xdr:grpSpPr>
        <a:xfrm>
          <a:off x="5782164" y="33974273"/>
          <a:ext cx="4232533" cy="2385844"/>
          <a:chOff x="5778802" y="31551561"/>
          <a:chExt cx="4241498" cy="2385844"/>
        </a:xfrm>
      </xdr:grpSpPr>
      <xdr:pic>
        <xdr:nvPicPr>
          <xdr:cNvPr id="75" name="Imagen 74">
            <a:extLst>
              <a:ext uri="{FF2B5EF4-FFF2-40B4-BE49-F238E27FC236}">
                <a16:creationId xmlns:a16="http://schemas.microsoft.com/office/drawing/2014/main" id="{1B71233C-BC1B-4F10-BF95-EF8241579916}"/>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5778802" y="31551561"/>
            <a:ext cx="4241498" cy="2385844"/>
          </a:xfrm>
          <a:prstGeom prst="rect">
            <a:avLst/>
          </a:prstGeom>
        </xdr:spPr>
      </xdr:pic>
      <xdr:sp macro="" textlink="">
        <xdr:nvSpPr>
          <xdr:cNvPr id="76" name="CuadroTexto 194">
            <a:extLst>
              <a:ext uri="{FF2B5EF4-FFF2-40B4-BE49-F238E27FC236}">
                <a16:creationId xmlns:a16="http://schemas.microsoft.com/office/drawing/2014/main" id="{1E5F0553-5D0E-46E6-8A8C-6D23E02A9BA5}"/>
              </a:ext>
            </a:extLst>
          </xdr:cNvPr>
          <xdr:cNvSpPr txBox="1"/>
        </xdr:nvSpPr>
        <xdr:spPr>
          <a:xfrm>
            <a:off x="8569627" y="33647061"/>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26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0</xdr:col>
      <xdr:colOff>85724</xdr:colOff>
      <xdr:row>149</xdr:row>
      <xdr:rowOff>28576</xdr:rowOff>
    </xdr:from>
    <xdr:to>
      <xdr:col>4</xdr:col>
      <xdr:colOff>314324</xdr:colOff>
      <xdr:row>157</xdr:row>
      <xdr:rowOff>73630</xdr:rowOff>
    </xdr:to>
    <xdr:grpSp>
      <xdr:nvGrpSpPr>
        <xdr:cNvPr id="77" name="237 Grupo">
          <a:extLst>
            <a:ext uri="{FF2B5EF4-FFF2-40B4-BE49-F238E27FC236}">
              <a16:creationId xmlns:a16="http://schemas.microsoft.com/office/drawing/2014/main" id="{117DA15E-C609-438D-AC96-83FADA7880E3}"/>
            </a:ext>
          </a:extLst>
        </xdr:cNvPr>
        <xdr:cNvGrpSpPr/>
      </xdr:nvGrpSpPr>
      <xdr:grpSpPr>
        <a:xfrm>
          <a:off x="85724" y="38005311"/>
          <a:ext cx="2391335" cy="1569054"/>
          <a:chOff x="85724" y="35461576"/>
          <a:chExt cx="2390775" cy="1569054"/>
        </a:xfrm>
      </xdr:grpSpPr>
      <xdr:pic>
        <xdr:nvPicPr>
          <xdr:cNvPr id="78" name="Imagen 77">
            <a:extLst>
              <a:ext uri="{FF2B5EF4-FFF2-40B4-BE49-F238E27FC236}">
                <a16:creationId xmlns:a16="http://schemas.microsoft.com/office/drawing/2014/main" id="{7563C1F2-B279-422F-B317-D705F3851C0E}"/>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85724" y="35461576"/>
            <a:ext cx="2390775" cy="1569054"/>
          </a:xfrm>
          <a:prstGeom prst="rect">
            <a:avLst/>
          </a:prstGeom>
        </xdr:spPr>
      </xdr:pic>
      <xdr:sp macro="" textlink="">
        <xdr:nvSpPr>
          <xdr:cNvPr id="79" name="CuadroTexto 194">
            <a:extLst>
              <a:ext uri="{FF2B5EF4-FFF2-40B4-BE49-F238E27FC236}">
                <a16:creationId xmlns:a16="http://schemas.microsoft.com/office/drawing/2014/main" id="{118592AA-23CD-4351-8D29-D5ED7B8C734C}"/>
              </a:ext>
            </a:extLst>
          </xdr:cNvPr>
          <xdr:cNvSpPr txBox="1"/>
        </xdr:nvSpPr>
        <xdr:spPr>
          <a:xfrm>
            <a:off x="1019174" y="36747451"/>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26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4</xdr:col>
      <xdr:colOff>363802</xdr:colOff>
      <xdr:row>149</xdr:row>
      <xdr:rowOff>19049</xdr:rowOff>
    </xdr:from>
    <xdr:to>
      <xdr:col>5</xdr:col>
      <xdr:colOff>2144977</xdr:colOff>
      <xdr:row>157</xdr:row>
      <xdr:rowOff>85724</xdr:rowOff>
    </xdr:to>
    <xdr:grpSp>
      <xdr:nvGrpSpPr>
        <xdr:cNvPr id="80" name="239 Grupo">
          <a:extLst>
            <a:ext uri="{FF2B5EF4-FFF2-40B4-BE49-F238E27FC236}">
              <a16:creationId xmlns:a16="http://schemas.microsoft.com/office/drawing/2014/main" id="{25319F4E-4807-4DE2-A25E-2B694F0BB82B}"/>
            </a:ext>
          </a:extLst>
        </xdr:cNvPr>
        <xdr:cNvGrpSpPr/>
      </xdr:nvGrpSpPr>
      <xdr:grpSpPr>
        <a:xfrm>
          <a:off x="2526537" y="37995784"/>
          <a:ext cx="2576793" cy="1590675"/>
          <a:chOff x="2525977" y="35452049"/>
          <a:chExt cx="2571750" cy="1590675"/>
        </a:xfrm>
      </xdr:grpSpPr>
      <xdr:pic>
        <xdr:nvPicPr>
          <xdr:cNvPr id="81" name="Imagen 80">
            <a:extLst>
              <a:ext uri="{FF2B5EF4-FFF2-40B4-BE49-F238E27FC236}">
                <a16:creationId xmlns:a16="http://schemas.microsoft.com/office/drawing/2014/main" id="{D90D063B-970D-4826-B5F6-34ECC946552C}"/>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2525977" y="35452049"/>
            <a:ext cx="2567339" cy="1590675"/>
          </a:xfrm>
          <a:prstGeom prst="rect">
            <a:avLst/>
          </a:prstGeom>
        </xdr:spPr>
      </xdr:pic>
      <xdr:sp macro="" textlink="">
        <xdr:nvSpPr>
          <xdr:cNvPr id="82" name="CuadroTexto 194">
            <a:extLst>
              <a:ext uri="{FF2B5EF4-FFF2-40B4-BE49-F238E27FC236}">
                <a16:creationId xmlns:a16="http://schemas.microsoft.com/office/drawing/2014/main" id="{B1916622-59EA-47D8-9397-9E31F957733B}"/>
              </a:ext>
            </a:extLst>
          </xdr:cNvPr>
          <xdr:cNvSpPr txBox="1"/>
        </xdr:nvSpPr>
        <xdr:spPr>
          <a:xfrm>
            <a:off x="3697552" y="36785549"/>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26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95251</xdr:colOff>
      <xdr:row>146</xdr:row>
      <xdr:rowOff>76200</xdr:rowOff>
    </xdr:from>
    <xdr:to>
      <xdr:col>9</xdr:col>
      <xdr:colOff>1905001</xdr:colOff>
      <xdr:row>158</xdr:row>
      <xdr:rowOff>139719</xdr:rowOff>
    </xdr:to>
    <xdr:grpSp>
      <xdr:nvGrpSpPr>
        <xdr:cNvPr id="83" name="241 Grupo">
          <a:extLst>
            <a:ext uri="{FF2B5EF4-FFF2-40B4-BE49-F238E27FC236}">
              <a16:creationId xmlns:a16="http://schemas.microsoft.com/office/drawing/2014/main" id="{377A53CD-B9B8-4FF9-8105-6C4D63543FBE}"/>
            </a:ext>
          </a:extLst>
        </xdr:cNvPr>
        <xdr:cNvGrpSpPr/>
      </xdr:nvGrpSpPr>
      <xdr:grpSpPr>
        <a:xfrm>
          <a:off x="5832663" y="37481435"/>
          <a:ext cx="4162985" cy="2349519"/>
          <a:chOff x="5829301" y="34937700"/>
          <a:chExt cx="4171950" cy="2349519"/>
        </a:xfrm>
      </xdr:grpSpPr>
      <xdr:pic>
        <xdr:nvPicPr>
          <xdr:cNvPr id="84" name="Imagen 83">
            <a:extLst>
              <a:ext uri="{FF2B5EF4-FFF2-40B4-BE49-F238E27FC236}">
                <a16:creationId xmlns:a16="http://schemas.microsoft.com/office/drawing/2014/main" id="{6ADEA715-22EA-496F-AB39-A00B7E4DAF45}"/>
              </a:ext>
            </a:extLst>
          </xdr:cNvPr>
          <xdr:cNvPicPr>
            <a:picLocks noChangeAspect="1"/>
          </xdr:cNvPicPr>
        </xdr:nvPicPr>
        <xdr:blipFill rotWithShape="1">
          <a:blip xmlns:r="http://schemas.openxmlformats.org/officeDocument/2006/relationships" r:embed="rId28">
            <a:extLst>
              <a:ext uri="{28A0092B-C50C-407E-A947-70E740481C1C}">
                <a14:useLocalDpi xmlns:a14="http://schemas.microsoft.com/office/drawing/2010/main" val="0"/>
              </a:ext>
            </a:extLst>
          </a:blip>
          <a:srcRect t="28140"/>
          <a:stretch/>
        </xdr:blipFill>
        <xdr:spPr>
          <a:xfrm>
            <a:off x="5829301" y="34937700"/>
            <a:ext cx="4171950" cy="2349519"/>
          </a:xfrm>
          <a:prstGeom prst="rect">
            <a:avLst/>
          </a:prstGeom>
        </xdr:spPr>
      </xdr:pic>
      <xdr:sp macro="" textlink="">
        <xdr:nvSpPr>
          <xdr:cNvPr id="85" name="CuadroTexto 194">
            <a:extLst>
              <a:ext uri="{FF2B5EF4-FFF2-40B4-BE49-F238E27FC236}">
                <a16:creationId xmlns:a16="http://schemas.microsoft.com/office/drawing/2014/main" id="{A9F6619E-44E7-4F6E-9AFA-BE0A9040949C}"/>
              </a:ext>
            </a:extLst>
          </xdr:cNvPr>
          <xdr:cNvSpPr txBox="1"/>
        </xdr:nvSpPr>
        <xdr:spPr>
          <a:xfrm>
            <a:off x="8553451" y="37004625"/>
            <a:ext cx="140017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26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4</xdr:col>
      <xdr:colOff>759195</xdr:colOff>
      <xdr:row>170</xdr:row>
      <xdr:rowOff>83620</xdr:rowOff>
    </xdr:from>
    <xdr:to>
      <xdr:col>5</xdr:col>
      <xdr:colOff>1483095</xdr:colOff>
      <xdr:row>171</xdr:row>
      <xdr:rowOff>16945</xdr:rowOff>
    </xdr:to>
    <xdr:sp macro="" textlink="">
      <xdr:nvSpPr>
        <xdr:cNvPr id="86" name="CuadroTexto 85">
          <a:extLst>
            <a:ext uri="{FF2B5EF4-FFF2-40B4-BE49-F238E27FC236}">
              <a16:creationId xmlns:a16="http://schemas.microsoft.com/office/drawing/2014/main" id="{D94573AE-07EB-4F03-96EF-5F01A6EA0396}"/>
            </a:ext>
          </a:extLst>
        </xdr:cNvPr>
        <xdr:cNvSpPr txBox="1"/>
      </xdr:nvSpPr>
      <xdr:spPr>
        <a:xfrm>
          <a:off x="2984235" y="42168880"/>
          <a:ext cx="1539240" cy="1619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a:t>
          </a:r>
          <a:r>
            <a:rPr lang="es-CO" sz="1100" baseline="0">
              <a:solidFill>
                <a:schemeClr val="bg1"/>
              </a:solidFill>
            </a:rPr>
            <a:t> </a:t>
          </a:r>
          <a:r>
            <a:rPr lang="es-CO" sz="1100">
              <a:solidFill>
                <a:schemeClr val="bg1"/>
              </a:solidFill>
            </a:rPr>
            <a:t>de febrero de 2021</a:t>
          </a:r>
        </a:p>
      </xdr:txBody>
    </xdr:sp>
    <xdr:clientData/>
  </xdr:twoCellAnchor>
  <xdr:twoCellAnchor editAs="oneCell">
    <xdr:from>
      <xdr:col>4</xdr:col>
      <xdr:colOff>509476</xdr:colOff>
      <xdr:row>162</xdr:row>
      <xdr:rowOff>77529</xdr:rowOff>
    </xdr:from>
    <xdr:to>
      <xdr:col>5</xdr:col>
      <xdr:colOff>2123109</xdr:colOff>
      <xdr:row>170</xdr:row>
      <xdr:rowOff>16831</xdr:rowOff>
    </xdr:to>
    <xdr:pic>
      <xdr:nvPicPr>
        <xdr:cNvPr id="87" name="Imagen 86">
          <a:extLst>
            <a:ext uri="{FF2B5EF4-FFF2-40B4-BE49-F238E27FC236}">
              <a16:creationId xmlns:a16="http://schemas.microsoft.com/office/drawing/2014/main" id="{472FB551-C278-4D1A-8918-556E8977FD8B}"/>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2734516" y="40333989"/>
          <a:ext cx="2428973" cy="1768102"/>
        </a:xfrm>
        <a:prstGeom prst="rect">
          <a:avLst/>
        </a:prstGeom>
      </xdr:spPr>
    </xdr:pic>
    <xdr:clientData/>
  </xdr:twoCellAnchor>
  <xdr:twoCellAnchor editAs="oneCell">
    <xdr:from>
      <xdr:col>0</xdr:col>
      <xdr:colOff>105698</xdr:colOff>
      <xdr:row>162</xdr:row>
      <xdr:rowOff>61395</xdr:rowOff>
    </xdr:from>
    <xdr:to>
      <xdr:col>4</xdr:col>
      <xdr:colOff>345960</xdr:colOff>
      <xdr:row>170</xdr:row>
      <xdr:rowOff>697</xdr:rowOff>
    </xdr:to>
    <xdr:pic>
      <xdr:nvPicPr>
        <xdr:cNvPr id="88" name="Imagen 87">
          <a:extLst>
            <a:ext uri="{FF2B5EF4-FFF2-40B4-BE49-F238E27FC236}">
              <a16:creationId xmlns:a16="http://schemas.microsoft.com/office/drawing/2014/main" id="{D9C33EB0-C474-4E0B-8DB3-8082C6D31C76}"/>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05698" y="40317855"/>
          <a:ext cx="2465302" cy="1768102"/>
        </a:xfrm>
        <a:prstGeom prst="rect">
          <a:avLst/>
        </a:prstGeom>
      </xdr:spPr>
    </xdr:pic>
    <xdr:clientData/>
  </xdr:twoCellAnchor>
  <xdr:twoCellAnchor editAs="oneCell">
    <xdr:from>
      <xdr:col>7</xdr:col>
      <xdr:colOff>89564</xdr:colOff>
      <xdr:row>160</xdr:row>
      <xdr:rowOff>67411</xdr:rowOff>
    </xdr:from>
    <xdr:to>
      <xdr:col>9</xdr:col>
      <xdr:colOff>1406599</xdr:colOff>
      <xdr:row>172</xdr:row>
      <xdr:rowOff>33466</xdr:rowOff>
    </xdr:to>
    <xdr:pic>
      <xdr:nvPicPr>
        <xdr:cNvPr id="89" name="Imagen 88">
          <a:extLst>
            <a:ext uri="{FF2B5EF4-FFF2-40B4-BE49-F238E27FC236}">
              <a16:creationId xmlns:a16="http://schemas.microsoft.com/office/drawing/2014/main" id="{66A5BBF6-D1E8-4479-9427-82F6A2B388E6}"/>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987444" y="39866671"/>
          <a:ext cx="3747815" cy="270925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3EAA7D83\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B6039CFA\Indice%20de%20colapso%20KMA.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ENSAYOS%20DEL%202011%20KMA\Indice%20de%20colapso%20KMA.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C:\Users\LaMirla\Downloads\PISVR01\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C:\datos\VIAS4G\SEGUIMIENTOOBLIGACIONES\Seguimiento%20Obligaciones%20Financieras%20Mar%201.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20.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AE8BE976\C-P%20ASFALTO%20OBRESCA%20%2001-02-2018%20TR-4.xlsx"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ASFALTO%20OBRESCA\C-P%20ASFALTO%20OBRESCA%20%2001-02-2018%20TR-4.xlsx"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59B77EE1\TERRAPLEN%20GRANULOMETRIA%20-%20LIMITES%20INVE%20123-125-126.xlsx"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Informe%20Semanal%20Gerencial%20No.%20284%20(%2026%20Mar-31%20Mar%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 val="LIMITE"/>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 sheetId="9"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dios"/>
      <sheetName val="Resumen"/>
      <sheetName val="Control Fondeos"/>
      <sheetName val="IPC"/>
      <sheetName val="Calculo intereses"/>
      <sheetName val="Hoja1"/>
      <sheetName val="Hoja2"/>
    </sheetNames>
    <sheetDataSet>
      <sheetData sheetId="0" refreshError="1"/>
      <sheetData sheetId="1" refreshError="1"/>
      <sheetData sheetId="2" refreshError="1"/>
      <sheetData sheetId="3">
        <row r="10">
          <cell r="T10">
            <v>105.91</v>
          </cell>
        </row>
        <row r="11">
          <cell r="T11">
            <v>106.58</v>
          </cell>
        </row>
        <row r="13">
          <cell r="S13">
            <v>105.7</v>
          </cell>
        </row>
        <row r="14">
          <cell r="S14">
            <v>105.36</v>
          </cell>
        </row>
        <row r="15">
          <cell r="S15">
            <v>104.97</v>
          </cell>
        </row>
        <row r="16">
          <cell r="S16">
            <v>104.97</v>
          </cell>
        </row>
        <row r="17">
          <cell r="S17">
            <v>104.96</v>
          </cell>
        </row>
        <row r="18">
          <cell r="S18">
            <v>105.29</v>
          </cell>
        </row>
        <row r="19">
          <cell r="S19">
            <v>105.23</v>
          </cell>
        </row>
        <row r="20">
          <cell r="S20">
            <v>105.08</v>
          </cell>
        </row>
        <row r="21">
          <cell r="S21">
            <v>105.48</v>
          </cell>
        </row>
      </sheetData>
      <sheetData sheetId="4" refreshError="1"/>
      <sheetData sheetId="5" refreshError="1"/>
      <sheetData sheetId="6"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94"/>
  <sheetViews>
    <sheetView showGridLines="0" tabSelected="1" zoomScale="55" zoomScaleNormal="55" zoomScaleSheetLayoutView="70" zoomScalePageLayoutView="95" workbookViewId="0">
      <selection activeCell="I52" sqref="I52:R52"/>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520"/>
      <c r="C2" s="520"/>
      <c r="D2" s="520"/>
      <c r="E2" s="520"/>
      <c r="F2" s="421" t="s">
        <v>350</v>
      </c>
      <c r="G2" s="421"/>
      <c r="H2" s="421"/>
      <c r="I2" s="421"/>
      <c r="J2" s="421"/>
      <c r="K2" s="421"/>
      <c r="L2" s="421"/>
      <c r="M2" s="421"/>
      <c r="N2" s="421"/>
      <c r="O2" s="421"/>
      <c r="P2" s="421"/>
      <c r="Q2" s="421" t="s">
        <v>0</v>
      </c>
      <c r="R2" s="421"/>
      <c r="S2" s="520"/>
      <c r="T2" s="520"/>
    </row>
    <row r="3" spans="2:20" ht="30" customHeight="1" x14ac:dyDescent="0.2">
      <c r="B3" s="520"/>
      <c r="C3" s="520"/>
      <c r="D3" s="520"/>
      <c r="E3" s="520"/>
      <c r="F3" s="421" t="s">
        <v>351</v>
      </c>
      <c r="G3" s="421"/>
      <c r="H3" s="520" t="s">
        <v>1</v>
      </c>
      <c r="I3" s="520"/>
      <c r="J3" s="520"/>
      <c r="K3" s="520"/>
      <c r="L3" s="520"/>
      <c r="M3" s="520"/>
      <c r="N3" s="520"/>
      <c r="O3" s="520"/>
      <c r="P3" s="520"/>
      <c r="Q3" s="421" t="s">
        <v>2</v>
      </c>
      <c r="R3" s="421"/>
      <c r="S3" s="521"/>
      <c r="T3" s="521"/>
    </row>
    <row r="4" spans="2:20" ht="30" customHeight="1" x14ac:dyDescent="0.2">
      <c r="B4" s="520"/>
      <c r="C4" s="520"/>
      <c r="D4" s="520"/>
      <c r="E4" s="520"/>
      <c r="F4" s="421" t="s">
        <v>352</v>
      </c>
      <c r="G4" s="421"/>
      <c r="H4" s="520" t="s">
        <v>3</v>
      </c>
      <c r="I4" s="520"/>
      <c r="J4" s="520"/>
      <c r="K4" s="520"/>
      <c r="L4" s="520"/>
      <c r="M4" s="520"/>
      <c r="N4" s="520"/>
      <c r="O4" s="520"/>
      <c r="P4" s="520"/>
      <c r="Q4" s="421" t="s">
        <v>4</v>
      </c>
      <c r="R4" s="421"/>
      <c r="S4" s="517" t="s">
        <v>1179</v>
      </c>
      <c r="T4" s="517"/>
    </row>
    <row r="5" spans="2:20" ht="14.25" x14ac:dyDescent="0.2">
      <c r="B5" s="518"/>
      <c r="C5" s="518"/>
      <c r="D5" s="518"/>
      <c r="E5" s="518"/>
      <c r="F5" s="518"/>
      <c r="G5" s="518"/>
      <c r="H5" s="518"/>
      <c r="I5" s="518"/>
      <c r="J5" s="518"/>
      <c r="K5" s="518"/>
      <c r="L5" s="518"/>
      <c r="M5" s="518"/>
      <c r="N5" s="518"/>
      <c r="O5" s="518"/>
      <c r="P5" s="518"/>
      <c r="Q5" s="518"/>
      <c r="R5" s="518"/>
      <c r="S5" s="518"/>
      <c r="T5" s="518"/>
    </row>
    <row r="6" spans="2:20" ht="22.5" customHeight="1" x14ac:dyDescent="0.2">
      <c r="B6" s="519" t="s">
        <v>5</v>
      </c>
      <c r="C6" s="519"/>
      <c r="D6" s="519"/>
      <c r="E6" s="519"/>
      <c r="F6" s="519"/>
      <c r="G6" s="519"/>
      <c r="H6" s="519"/>
      <c r="I6" s="519"/>
      <c r="J6" s="519"/>
      <c r="K6" s="519"/>
      <c r="L6" s="519"/>
      <c r="M6" s="519"/>
      <c r="N6" s="519"/>
      <c r="O6" s="519"/>
      <c r="P6" s="519"/>
      <c r="Q6" s="519"/>
      <c r="R6" s="519"/>
      <c r="S6" s="519"/>
      <c r="T6" s="519"/>
    </row>
    <row r="7" spans="2:20" ht="14.25" x14ac:dyDescent="0.2">
      <c r="B7" s="505"/>
      <c r="C7" s="505"/>
      <c r="D7" s="505"/>
      <c r="E7" s="505"/>
      <c r="F7" s="505"/>
      <c r="G7" s="505"/>
      <c r="H7" s="505"/>
      <c r="I7" s="505"/>
      <c r="J7" s="505"/>
      <c r="K7" s="505"/>
      <c r="L7" s="505"/>
      <c r="M7" s="505"/>
      <c r="N7" s="505"/>
      <c r="O7" s="505"/>
      <c r="P7" s="505"/>
      <c r="Q7" s="505"/>
      <c r="R7" s="505"/>
      <c r="S7" s="505"/>
      <c r="T7" s="505"/>
    </row>
    <row r="8" spans="2:20" ht="22.5" customHeight="1" x14ac:dyDescent="0.2">
      <c r="B8" s="512" t="s">
        <v>6</v>
      </c>
      <c r="C8" s="512"/>
      <c r="D8" s="512"/>
      <c r="E8" s="512"/>
      <c r="F8" s="512"/>
      <c r="G8" s="512"/>
      <c r="H8" s="512"/>
      <c r="I8" s="512"/>
      <c r="J8" s="512"/>
      <c r="K8" s="512"/>
      <c r="L8" s="512"/>
      <c r="M8" s="512"/>
      <c r="N8" s="512"/>
      <c r="O8" s="512"/>
      <c r="P8" s="512"/>
      <c r="Q8" s="512"/>
      <c r="R8" s="512"/>
      <c r="S8" s="512"/>
      <c r="T8" s="512"/>
    </row>
    <row r="9" spans="2:20" ht="22.5" customHeight="1" x14ac:dyDescent="0.2">
      <c r="B9" s="425" t="s">
        <v>7</v>
      </c>
      <c r="C9" s="513"/>
      <c r="D9" s="513"/>
      <c r="E9" s="513"/>
      <c r="F9" s="513"/>
      <c r="G9" s="513"/>
      <c r="H9" s="513"/>
      <c r="I9" s="513"/>
      <c r="J9" s="513"/>
      <c r="K9" s="513"/>
      <c r="L9" s="513"/>
      <c r="M9" s="513"/>
      <c r="N9" s="513"/>
      <c r="O9" s="513"/>
      <c r="P9" s="513"/>
      <c r="Q9" s="513"/>
      <c r="R9" s="513"/>
      <c r="S9" s="513"/>
      <c r="T9" s="426"/>
    </row>
    <row r="10" spans="2:20" ht="22.5" customHeight="1" x14ac:dyDescent="0.2">
      <c r="B10" s="531" t="s">
        <v>8</v>
      </c>
      <c r="C10" s="531"/>
      <c r="D10" s="531"/>
      <c r="E10" s="531"/>
      <c r="F10" s="438" t="s">
        <v>9</v>
      </c>
      <c r="G10" s="514"/>
      <c r="H10" s="514"/>
      <c r="I10" s="439"/>
      <c r="J10" s="535" t="s">
        <v>10</v>
      </c>
      <c r="K10" s="536"/>
      <c r="L10" s="536"/>
      <c r="M10" s="536"/>
      <c r="N10" s="537"/>
      <c r="O10" s="438" t="s">
        <v>11</v>
      </c>
      <c r="P10" s="514"/>
      <c r="Q10" s="439"/>
      <c r="R10" s="541" t="s">
        <v>12</v>
      </c>
      <c r="S10" s="541"/>
      <c r="T10" s="541"/>
    </row>
    <row r="11" spans="2:20" ht="22.5" customHeight="1" x14ac:dyDescent="0.2">
      <c r="B11" s="531"/>
      <c r="C11" s="531"/>
      <c r="D11" s="531"/>
      <c r="E11" s="531"/>
      <c r="F11" s="532"/>
      <c r="G11" s="533"/>
      <c r="H11" s="533"/>
      <c r="I11" s="534"/>
      <c r="J11" s="538"/>
      <c r="K11" s="539"/>
      <c r="L11" s="539"/>
      <c r="M11" s="539"/>
      <c r="N11" s="540"/>
      <c r="O11" s="532"/>
      <c r="P11" s="533"/>
      <c r="Q11" s="534"/>
      <c r="R11" s="541"/>
      <c r="S11" s="541"/>
      <c r="T11" s="541"/>
    </row>
    <row r="12" spans="2:20" ht="168" customHeight="1" x14ac:dyDescent="0.2">
      <c r="B12" s="566" t="s">
        <v>13</v>
      </c>
      <c r="C12" s="567"/>
      <c r="D12" s="567"/>
      <c r="E12" s="568"/>
      <c r="F12" s="525" t="s">
        <v>432</v>
      </c>
      <c r="G12" s="526"/>
      <c r="H12" s="526"/>
      <c r="I12" s="527"/>
      <c r="J12" s="522" t="s">
        <v>433</v>
      </c>
      <c r="K12" s="523"/>
      <c r="L12" s="523"/>
      <c r="M12" s="523"/>
      <c r="N12" s="524"/>
      <c r="O12" s="525" t="s">
        <v>435</v>
      </c>
      <c r="P12" s="526"/>
      <c r="Q12" s="527"/>
      <c r="R12" s="547" t="s">
        <v>481</v>
      </c>
      <c r="S12" s="548"/>
      <c r="T12" s="549"/>
    </row>
    <row r="13" spans="2:20" ht="168" customHeight="1" x14ac:dyDescent="0.2">
      <c r="B13" s="572"/>
      <c r="C13" s="573"/>
      <c r="D13" s="573"/>
      <c r="E13" s="574"/>
      <c r="F13" s="528"/>
      <c r="G13" s="529"/>
      <c r="H13" s="529"/>
      <c r="I13" s="530"/>
      <c r="J13" s="522" t="s">
        <v>434</v>
      </c>
      <c r="K13" s="523"/>
      <c r="L13" s="523"/>
      <c r="M13" s="523"/>
      <c r="N13" s="524"/>
      <c r="O13" s="528"/>
      <c r="P13" s="529"/>
      <c r="Q13" s="530"/>
      <c r="R13" s="550"/>
      <c r="S13" s="551"/>
      <c r="T13" s="552"/>
    </row>
    <row r="14" spans="2:20" ht="409.6" customHeight="1" x14ac:dyDescent="0.2">
      <c r="B14" s="566" t="s">
        <v>14</v>
      </c>
      <c r="C14" s="567"/>
      <c r="D14" s="567"/>
      <c r="E14" s="568"/>
      <c r="F14" s="525" t="s">
        <v>353</v>
      </c>
      <c r="G14" s="526"/>
      <c r="H14" s="526"/>
      <c r="I14" s="527"/>
      <c r="J14" s="525" t="s">
        <v>431</v>
      </c>
      <c r="K14" s="526"/>
      <c r="L14" s="526"/>
      <c r="M14" s="526"/>
      <c r="N14" s="527"/>
      <c r="O14" s="525" t="s">
        <v>436</v>
      </c>
      <c r="P14" s="526"/>
      <c r="Q14" s="527"/>
      <c r="R14" s="547" t="s">
        <v>482</v>
      </c>
      <c r="S14" s="548"/>
      <c r="T14" s="549"/>
    </row>
    <row r="15" spans="2:20" ht="241.9" customHeight="1" x14ac:dyDescent="0.2">
      <c r="B15" s="569"/>
      <c r="C15" s="570"/>
      <c r="D15" s="570"/>
      <c r="E15" s="571"/>
      <c r="F15" s="553"/>
      <c r="G15" s="554"/>
      <c r="H15" s="554"/>
      <c r="I15" s="555"/>
      <c r="J15" s="553"/>
      <c r="K15" s="554"/>
      <c r="L15" s="554"/>
      <c r="M15" s="554"/>
      <c r="N15" s="555"/>
      <c r="O15" s="553"/>
      <c r="P15" s="554"/>
      <c r="Q15" s="555"/>
      <c r="R15" s="575"/>
      <c r="S15" s="576"/>
      <c r="T15" s="577"/>
    </row>
    <row r="16" spans="2:20" ht="409.6" customHeight="1" x14ac:dyDescent="0.2">
      <c r="B16" s="566" t="s">
        <v>15</v>
      </c>
      <c r="C16" s="567"/>
      <c r="D16" s="567"/>
      <c r="E16" s="568"/>
      <c r="F16" s="525" t="s">
        <v>450</v>
      </c>
      <c r="G16" s="526"/>
      <c r="H16" s="526"/>
      <c r="I16" s="527"/>
      <c r="J16" s="525" t="s">
        <v>116</v>
      </c>
      <c r="K16" s="526"/>
      <c r="L16" s="526"/>
      <c r="M16" s="526"/>
      <c r="N16" s="527"/>
      <c r="O16" s="525" t="s">
        <v>430</v>
      </c>
      <c r="P16" s="526"/>
      <c r="Q16" s="527"/>
      <c r="R16" s="403" t="s">
        <v>483</v>
      </c>
      <c r="S16" s="404"/>
      <c r="T16" s="405"/>
    </row>
    <row r="17" spans="2:20" ht="409.6" customHeight="1" x14ac:dyDescent="0.2">
      <c r="B17" s="569"/>
      <c r="C17" s="570"/>
      <c r="D17" s="570"/>
      <c r="E17" s="571"/>
      <c r="F17" s="553"/>
      <c r="G17" s="554"/>
      <c r="H17" s="554"/>
      <c r="I17" s="555"/>
      <c r="J17" s="553"/>
      <c r="K17" s="554"/>
      <c r="L17" s="554"/>
      <c r="M17" s="554"/>
      <c r="N17" s="555"/>
      <c r="O17" s="553"/>
      <c r="P17" s="554"/>
      <c r="Q17" s="555"/>
      <c r="R17" s="406"/>
      <c r="S17" s="407"/>
      <c r="T17" s="408"/>
    </row>
    <row r="18" spans="2:20" ht="30.6" customHeight="1" x14ac:dyDescent="0.2">
      <c r="B18" s="572"/>
      <c r="C18" s="573"/>
      <c r="D18" s="573"/>
      <c r="E18" s="574"/>
      <c r="F18" s="528"/>
      <c r="G18" s="529"/>
      <c r="H18" s="529"/>
      <c r="I18" s="530"/>
      <c r="J18" s="528"/>
      <c r="K18" s="529"/>
      <c r="L18" s="529"/>
      <c r="M18" s="529"/>
      <c r="N18" s="530"/>
      <c r="O18" s="528"/>
      <c r="P18" s="529"/>
      <c r="Q18" s="530"/>
      <c r="R18" s="409"/>
      <c r="S18" s="410"/>
      <c r="T18" s="411"/>
    </row>
    <row r="19" spans="2:20" ht="409.6" customHeight="1" x14ac:dyDescent="0.2">
      <c r="B19" s="566" t="s">
        <v>16</v>
      </c>
      <c r="C19" s="567"/>
      <c r="D19" s="567"/>
      <c r="E19" s="568"/>
      <c r="F19" s="525" t="s">
        <v>429</v>
      </c>
      <c r="G19" s="526"/>
      <c r="H19" s="526"/>
      <c r="I19" s="527"/>
      <c r="J19" s="525" t="s">
        <v>427</v>
      </c>
      <c r="K19" s="526"/>
      <c r="L19" s="526"/>
      <c r="M19" s="526"/>
      <c r="N19" s="527"/>
      <c r="O19" s="403" t="s">
        <v>428</v>
      </c>
      <c r="P19" s="404"/>
      <c r="Q19" s="405"/>
      <c r="R19" s="556"/>
      <c r="S19" s="557"/>
      <c r="T19" s="558"/>
    </row>
    <row r="20" spans="2:20" ht="409.6" customHeight="1" x14ac:dyDescent="0.2">
      <c r="B20" s="569"/>
      <c r="C20" s="570"/>
      <c r="D20" s="570"/>
      <c r="E20" s="571"/>
      <c r="F20" s="553"/>
      <c r="G20" s="554"/>
      <c r="H20" s="554"/>
      <c r="I20" s="555"/>
      <c r="J20" s="553"/>
      <c r="K20" s="554"/>
      <c r="L20" s="554"/>
      <c r="M20" s="554"/>
      <c r="N20" s="555"/>
      <c r="O20" s="406"/>
      <c r="P20" s="407"/>
      <c r="Q20" s="408"/>
      <c r="R20" s="559"/>
      <c r="S20" s="560"/>
      <c r="T20" s="561"/>
    </row>
    <row r="21" spans="2:20" ht="409.6" customHeight="1" x14ac:dyDescent="0.2">
      <c r="B21" s="569"/>
      <c r="C21" s="570"/>
      <c r="D21" s="570"/>
      <c r="E21" s="571"/>
      <c r="F21" s="553"/>
      <c r="G21" s="554"/>
      <c r="H21" s="554"/>
      <c r="I21" s="555"/>
      <c r="J21" s="553"/>
      <c r="K21" s="554"/>
      <c r="L21" s="554"/>
      <c r="M21" s="554"/>
      <c r="N21" s="555"/>
      <c r="O21" s="406"/>
      <c r="P21" s="407"/>
      <c r="Q21" s="408"/>
      <c r="R21" s="559"/>
      <c r="S21" s="560"/>
      <c r="T21" s="561"/>
    </row>
    <row r="22" spans="2:20" ht="200.45" customHeight="1" x14ac:dyDescent="0.2">
      <c r="B22" s="572"/>
      <c r="C22" s="573"/>
      <c r="D22" s="573"/>
      <c r="E22" s="574"/>
      <c r="F22" s="528"/>
      <c r="G22" s="529"/>
      <c r="H22" s="529"/>
      <c r="I22" s="530"/>
      <c r="J22" s="528"/>
      <c r="K22" s="529"/>
      <c r="L22" s="529"/>
      <c r="M22" s="529"/>
      <c r="N22" s="530"/>
      <c r="O22" s="409"/>
      <c r="P22" s="410"/>
      <c r="Q22" s="411"/>
      <c r="R22" s="562"/>
      <c r="S22" s="563"/>
      <c r="T22" s="564"/>
    </row>
    <row r="23" spans="2:20" ht="107.45" customHeight="1" x14ac:dyDescent="0.2">
      <c r="B23" s="566" t="s">
        <v>17</v>
      </c>
      <c r="C23" s="567"/>
      <c r="D23" s="567"/>
      <c r="E23" s="568"/>
      <c r="F23" s="525" t="s">
        <v>437</v>
      </c>
      <c r="G23" s="526"/>
      <c r="H23" s="526"/>
      <c r="I23" s="527"/>
      <c r="J23" s="522" t="s">
        <v>18</v>
      </c>
      <c r="K23" s="523"/>
      <c r="L23" s="523"/>
      <c r="M23" s="523"/>
      <c r="N23" s="524"/>
      <c r="O23" s="525" t="s">
        <v>439</v>
      </c>
      <c r="P23" s="526"/>
      <c r="Q23" s="527"/>
      <c r="R23" s="525" t="s">
        <v>440</v>
      </c>
      <c r="S23" s="526"/>
      <c r="T23" s="527"/>
    </row>
    <row r="24" spans="2:20" ht="409.6" customHeight="1" x14ac:dyDescent="0.2">
      <c r="B24" s="569"/>
      <c r="C24" s="570"/>
      <c r="D24" s="570"/>
      <c r="E24" s="571"/>
      <c r="F24" s="553"/>
      <c r="G24" s="554"/>
      <c r="H24" s="554"/>
      <c r="I24" s="555"/>
      <c r="J24" s="525" t="s">
        <v>438</v>
      </c>
      <c r="K24" s="526"/>
      <c r="L24" s="526"/>
      <c r="M24" s="526"/>
      <c r="N24" s="527"/>
      <c r="O24" s="553"/>
      <c r="P24" s="554"/>
      <c r="Q24" s="555"/>
      <c r="R24" s="553"/>
      <c r="S24" s="554"/>
      <c r="T24" s="555"/>
    </row>
    <row r="25" spans="2:20" ht="409.6" customHeight="1" x14ac:dyDescent="0.2">
      <c r="B25" s="569"/>
      <c r="C25" s="570"/>
      <c r="D25" s="570"/>
      <c r="E25" s="571"/>
      <c r="F25" s="553"/>
      <c r="G25" s="554"/>
      <c r="H25" s="554"/>
      <c r="I25" s="555"/>
      <c r="J25" s="553"/>
      <c r="K25" s="554"/>
      <c r="L25" s="554"/>
      <c r="M25" s="554"/>
      <c r="N25" s="555"/>
      <c r="O25" s="553"/>
      <c r="P25" s="554"/>
      <c r="Q25" s="555"/>
      <c r="R25" s="553"/>
      <c r="S25" s="554"/>
      <c r="T25" s="555"/>
    </row>
    <row r="26" spans="2:20" ht="409.6" customHeight="1" x14ac:dyDescent="0.2">
      <c r="B26" s="569"/>
      <c r="C26" s="570"/>
      <c r="D26" s="570"/>
      <c r="E26" s="571"/>
      <c r="F26" s="553"/>
      <c r="G26" s="554"/>
      <c r="H26" s="554"/>
      <c r="I26" s="555"/>
      <c r="J26" s="553"/>
      <c r="K26" s="554"/>
      <c r="L26" s="554"/>
      <c r="M26" s="554"/>
      <c r="N26" s="555"/>
      <c r="O26" s="553"/>
      <c r="P26" s="554"/>
      <c r="Q26" s="555"/>
      <c r="R26" s="553"/>
      <c r="S26" s="554"/>
      <c r="T26" s="555"/>
    </row>
    <row r="27" spans="2:20" ht="144" customHeight="1" x14ac:dyDescent="0.2">
      <c r="B27" s="572"/>
      <c r="C27" s="573"/>
      <c r="D27" s="573"/>
      <c r="E27" s="574"/>
      <c r="F27" s="528"/>
      <c r="G27" s="529"/>
      <c r="H27" s="529"/>
      <c r="I27" s="530"/>
      <c r="J27" s="528"/>
      <c r="K27" s="529"/>
      <c r="L27" s="529"/>
      <c r="M27" s="529"/>
      <c r="N27" s="530"/>
      <c r="O27" s="528"/>
      <c r="P27" s="529"/>
      <c r="Q27" s="530"/>
      <c r="R27" s="528"/>
      <c r="S27" s="529"/>
      <c r="T27" s="530"/>
    </row>
    <row r="28" spans="2:20" ht="82.5" customHeight="1" x14ac:dyDescent="0.2">
      <c r="B28" s="421" t="s">
        <v>19</v>
      </c>
      <c r="C28" s="421"/>
      <c r="D28" s="421"/>
      <c r="E28" s="421"/>
      <c r="F28" s="522" t="s">
        <v>441</v>
      </c>
      <c r="G28" s="523"/>
      <c r="H28" s="523"/>
      <c r="I28" s="524"/>
      <c r="J28" s="565" t="s">
        <v>117</v>
      </c>
      <c r="K28" s="565"/>
      <c r="L28" s="565"/>
      <c r="M28" s="565"/>
      <c r="N28" s="565"/>
      <c r="O28" s="522" t="s">
        <v>118</v>
      </c>
      <c r="P28" s="523"/>
      <c r="Q28" s="524"/>
      <c r="R28" s="544"/>
      <c r="S28" s="545"/>
      <c r="T28" s="546"/>
    </row>
    <row r="29" spans="2:20" ht="133.9" customHeight="1" x14ac:dyDescent="0.2">
      <c r="B29" s="421" t="s">
        <v>20</v>
      </c>
      <c r="C29" s="421"/>
      <c r="D29" s="421"/>
      <c r="E29" s="421"/>
      <c r="F29" s="525" t="s">
        <v>443</v>
      </c>
      <c r="G29" s="526"/>
      <c r="H29" s="526"/>
      <c r="I29" s="527"/>
      <c r="J29" s="522" t="s">
        <v>444</v>
      </c>
      <c r="K29" s="523"/>
      <c r="L29" s="523"/>
      <c r="M29" s="523"/>
      <c r="N29" s="524"/>
      <c r="O29" s="522" t="s">
        <v>442</v>
      </c>
      <c r="P29" s="523"/>
      <c r="Q29" s="523"/>
      <c r="R29" s="443" t="s">
        <v>484</v>
      </c>
      <c r="S29" s="545"/>
      <c r="T29" s="546"/>
    </row>
    <row r="30" spans="2:20" ht="237.6" customHeight="1" x14ac:dyDescent="0.2">
      <c r="B30" s="421" t="s">
        <v>21</v>
      </c>
      <c r="C30" s="421"/>
      <c r="D30" s="421"/>
      <c r="E30" s="421"/>
      <c r="F30" s="544"/>
      <c r="G30" s="545"/>
      <c r="H30" s="545"/>
      <c r="I30" s="546"/>
      <c r="J30" s="621"/>
      <c r="K30" s="621"/>
      <c r="L30" s="621"/>
      <c r="M30" s="621"/>
      <c r="N30" s="621"/>
      <c r="O30" s="522" t="s">
        <v>445</v>
      </c>
      <c r="P30" s="523"/>
      <c r="Q30" s="524"/>
      <c r="R30" s="544"/>
      <c r="S30" s="545"/>
      <c r="T30" s="546"/>
    </row>
    <row r="31" spans="2:20" ht="409.6" customHeight="1" x14ac:dyDescent="0.2">
      <c r="B31" s="566" t="s">
        <v>22</v>
      </c>
      <c r="C31" s="567"/>
      <c r="D31" s="567"/>
      <c r="E31" s="568"/>
      <c r="F31" s="525" t="s">
        <v>354</v>
      </c>
      <c r="G31" s="526"/>
      <c r="H31" s="526"/>
      <c r="I31" s="527"/>
      <c r="J31" s="525" t="s">
        <v>446</v>
      </c>
      <c r="K31" s="526"/>
      <c r="L31" s="526"/>
      <c r="M31" s="526"/>
      <c r="N31" s="527"/>
      <c r="O31" s="525" t="s">
        <v>120</v>
      </c>
      <c r="P31" s="526"/>
      <c r="Q31" s="527"/>
      <c r="R31" s="525" t="s">
        <v>119</v>
      </c>
      <c r="S31" s="526"/>
      <c r="T31" s="527"/>
    </row>
    <row r="32" spans="2:20" ht="15" customHeight="1" x14ac:dyDescent="0.2">
      <c r="B32" s="572"/>
      <c r="C32" s="573"/>
      <c r="D32" s="573"/>
      <c r="E32" s="574"/>
      <c r="F32" s="528"/>
      <c r="G32" s="529"/>
      <c r="H32" s="529"/>
      <c r="I32" s="530"/>
      <c r="J32" s="528"/>
      <c r="K32" s="529"/>
      <c r="L32" s="529"/>
      <c r="M32" s="529"/>
      <c r="N32" s="530"/>
      <c r="O32" s="528"/>
      <c r="P32" s="529"/>
      <c r="Q32" s="530"/>
      <c r="R32" s="528"/>
      <c r="S32" s="529"/>
      <c r="T32" s="530"/>
    </row>
    <row r="33" spans="2:20" ht="409.15" customHeight="1" x14ac:dyDescent="0.2">
      <c r="B33" s="566" t="s">
        <v>23</v>
      </c>
      <c r="C33" s="567"/>
      <c r="D33" s="567"/>
      <c r="E33" s="568"/>
      <c r="F33" s="525" t="s">
        <v>447</v>
      </c>
      <c r="G33" s="526"/>
      <c r="H33" s="526"/>
      <c r="I33" s="527"/>
      <c r="J33" s="403" t="s">
        <v>448</v>
      </c>
      <c r="K33" s="404"/>
      <c r="L33" s="404"/>
      <c r="M33" s="404"/>
      <c r="N33" s="405"/>
      <c r="O33" s="403" t="s">
        <v>449</v>
      </c>
      <c r="P33" s="404"/>
      <c r="Q33" s="405"/>
      <c r="R33" s="403"/>
      <c r="S33" s="404"/>
      <c r="T33" s="405"/>
    </row>
    <row r="34" spans="2:20" ht="79.900000000000006" customHeight="1" x14ac:dyDescent="0.2">
      <c r="B34" s="572"/>
      <c r="C34" s="573"/>
      <c r="D34" s="573"/>
      <c r="E34" s="574"/>
      <c r="F34" s="528"/>
      <c r="G34" s="529"/>
      <c r="H34" s="529"/>
      <c r="I34" s="530"/>
      <c r="J34" s="409"/>
      <c r="K34" s="410"/>
      <c r="L34" s="410"/>
      <c r="M34" s="410"/>
      <c r="N34" s="411"/>
      <c r="O34" s="409"/>
      <c r="P34" s="410"/>
      <c r="Q34" s="411"/>
      <c r="R34" s="409"/>
      <c r="S34" s="410"/>
      <c r="T34" s="411"/>
    </row>
    <row r="35" spans="2:20" ht="409.6" customHeight="1" x14ac:dyDescent="0.2">
      <c r="B35" s="421" t="s">
        <v>24</v>
      </c>
      <c r="C35" s="421"/>
      <c r="D35" s="421"/>
      <c r="E35" s="421"/>
      <c r="F35" s="505"/>
      <c r="G35" s="505"/>
      <c r="H35" s="505"/>
      <c r="I35" s="505"/>
      <c r="J35" s="505" t="s">
        <v>121</v>
      </c>
      <c r="K35" s="505"/>
      <c r="L35" s="505"/>
      <c r="M35" s="505"/>
      <c r="N35" s="505"/>
      <c r="O35" s="622" t="s">
        <v>485</v>
      </c>
      <c r="P35" s="622"/>
      <c r="Q35" s="622"/>
      <c r="R35" s="505"/>
      <c r="S35" s="505"/>
      <c r="T35" s="505"/>
    </row>
    <row r="36" spans="2:20" ht="206.45" customHeight="1" x14ac:dyDescent="0.2">
      <c r="B36" s="421"/>
      <c r="C36" s="421"/>
      <c r="D36" s="421"/>
      <c r="E36" s="421"/>
      <c r="F36" s="505"/>
      <c r="G36" s="505"/>
      <c r="H36" s="505"/>
      <c r="I36" s="505"/>
      <c r="J36" s="505"/>
      <c r="K36" s="505"/>
      <c r="L36" s="505"/>
      <c r="M36" s="505"/>
      <c r="N36" s="505"/>
      <c r="O36" s="622"/>
      <c r="P36" s="622"/>
      <c r="Q36" s="622"/>
      <c r="R36" s="505"/>
      <c r="S36" s="505"/>
      <c r="T36" s="505"/>
    </row>
    <row r="37" spans="2:20" ht="30" customHeight="1" x14ac:dyDescent="0.2">
      <c r="B37" s="618" t="s">
        <v>108</v>
      </c>
      <c r="C37" s="619"/>
      <c r="D37" s="619"/>
      <c r="E37" s="619"/>
      <c r="F37" s="619"/>
      <c r="G37" s="619"/>
      <c r="H37" s="619"/>
      <c r="I37" s="619"/>
      <c r="J37" s="619"/>
      <c r="K37" s="619"/>
      <c r="L37" s="619"/>
      <c r="M37" s="619"/>
      <c r="N37" s="619"/>
      <c r="O37" s="619"/>
      <c r="P37" s="619"/>
      <c r="Q37" s="619"/>
      <c r="R37" s="619"/>
      <c r="S37" s="619"/>
      <c r="T37" s="620"/>
    </row>
    <row r="38" spans="2:20" ht="22.5" customHeight="1" x14ac:dyDescent="0.2">
      <c r="B38" s="377" t="s">
        <v>25</v>
      </c>
      <c r="C38" s="542"/>
      <c r="D38" s="542"/>
      <c r="E38" s="542"/>
      <c r="F38" s="542"/>
      <c r="G38" s="542"/>
      <c r="H38" s="378"/>
      <c r="I38" s="377" t="s">
        <v>26</v>
      </c>
      <c r="J38" s="378"/>
      <c r="K38" s="377" t="s">
        <v>4</v>
      </c>
      <c r="L38" s="378"/>
      <c r="M38" s="377" t="s">
        <v>27</v>
      </c>
      <c r="N38" s="542"/>
      <c r="O38" s="542"/>
      <c r="P38" s="542"/>
      <c r="Q38" s="542"/>
      <c r="R38" s="378"/>
      <c r="S38" s="377" t="s">
        <v>4</v>
      </c>
      <c r="T38" s="378"/>
    </row>
    <row r="39" spans="2:20" ht="43.5" customHeight="1" x14ac:dyDescent="0.2">
      <c r="B39" s="500" t="s">
        <v>1430</v>
      </c>
      <c r="C39" s="501"/>
      <c r="D39" s="501"/>
      <c r="E39" s="501"/>
      <c r="F39" s="501"/>
      <c r="G39" s="501"/>
      <c r="H39" s="502"/>
      <c r="I39" s="503" t="s">
        <v>1431</v>
      </c>
      <c r="J39" s="503"/>
      <c r="K39" s="504">
        <v>44272</v>
      </c>
      <c r="L39" s="504"/>
      <c r="M39" s="505" t="s">
        <v>718</v>
      </c>
      <c r="N39" s="505"/>
      <c r="O39" s="505"/>
      <c r="P39" s="505"/>
      <c r="Q39" s="505"/>
      <c r="R39" s="505"/>
      <c r="S39" s="265"/>
      <c r="T39" s="266"/>
    </row>
    <row r="40" spans="2:20" ht="47.25" customHeight="1" x14ac:dyDescent="0.2">
      <c r="B40" s="500" t="s">
        <v>1177</v>
      </c>
      <c r="C40" s="501"/>
      <c r="D40" s="501"/>
      <c r="E40" s="501"/>
      <c r="F40" s="501"/>
      <c r="G40" s="501"/>
      <c r="H40" s="502"/>
      <c r="I40" s="503" t="s">
        <v>1178</v>
      </c>
      <c r="J40" s="503"/>
      <c r="K40" s="504">
        <v>44278</v>
      </c>
      <c r="L40" s="504"/>
      <c r="M40" s="505" t="s">
        <v>718</v>
      </c>
      <c r="N40" s="505"/>
      <c r="O40" s="505"/>
      <c r="P40" s="505"/>
      <c r="Q40" s="505"/>
      <c r="R40" s="505"/>
      <c r="S40" s="289"/>
      <c r="T40" s="290"/>
    </row>
    <row r="41" spans="2:20" ht="47.25" customHeight="1" x14ac:dyDescent="0.2">
      <c r="B41" s="500" t="s">
        <v>1432</v>
      </c>
      <c r="C41" s="501"/>
      <c r="D41" s="501"/>
      <c r="E41" s="501"/>
      <c r="F41" s="501"/>
      <c r="G41" s="501"/>
      <c r="H41" s="502"/>
      <c r="I41" s="503" t="s">
        <v>1433</v>
      </c>
      <c r="J41" s="503"/>
      <c r="K41" s="504">
        <v>44281</v>
      </c>
      <c r="L41" s="504"/>
      <c r="M41" s="505" t="s">
        <v>718</v>
      </c>
      <c r="N41" s="505"/>
      <c r="O41" s="505"/>
      <c r="P41" s="505"/>
      <c r="Q41" s="505"/>
      <c r="R41" s="505"/>
      <c r="S41" s="321"/>
      <c r="T41" s="320"/>
    </row>
    <row r="42" spans="2:20" ht="47.25" customHeight="1" x14ac:dyDescent="0.2">
      <c r="B42" s="500" t="s">
        <v>1434</v>
      </c>
      <c r="C42" s="501"/>
      <c r="D42" s="501"/>
      <c r="E42" s="501"/>
      <c r="F42" s="501"/>
      <c r="G42" s="501"/>
      <c r="H42" s="502"/>
      <c r="I42" s="503" t="s">
        <v>1435</v>
      </c>
      <c r="J42" s="503"/>
      <c r="K42" s="504">
        <v>44281</v>
      </c>
      <c r="L42" s="504"/>
      <c r="M42" s="505" t="s">
        <v>718</v>
      </c>
      <c r="N42" s="505"/>
      <c r="O42" s="505"/>
      <c r="P42" s="505"/>
      <c r="Q42" s="505"/>
      <c r="R42" s="505"/>
      <c r="S42" s="321"/>
      <c r="T42" s="320"/>
    </row>
    <row r="43" spans="2:20" ht="47.25" customHeight="1" x14ac:dyDescent="0.2">
      <c r="B43" s="500" t="s">
        <v>1436</v>
      </c>
      <c r="C43" s="501"/>
      <c r="D43" s="501"/>
      <c r="E43" s="501"/>
      <c r="F43" s="501"/>
      <c r="G43" s="501"/>
      <c r="H43" s="502"/>
      <c r="I43" s="503" t="s">
        <v>1437</v>
      </c>
      <c r="J43" s="503"/>
      <c r="K43" s="504">
        <v>44281</v>
      </c>
      <c r="L43" s="504"/>
      <c r="M43" s="505" t="s">
        <v>718</v>
      </c>
      <c r="N43" s="505"/>
      <c r="O43" s="505"/>
      <c r="P43" s="505"/>
      <c r="Q43" s="505"/>
      <c r="R43" s="505"/>
      <c r="S43" s="321"/>
      <c r="T43" s="320"/>
    </row>
    <row r="44" spans="2:20" ht="47.25" customHeight="1" x14ac:dyDescent="0.2">
      <c r="B44" s="500" t="s">
        <v>1438</v>
      </c>
      <c r="C44" s="501"/>
      <c r="D44" s="501"/>
      <c r="E44" s="501"/>
      <c r="F44" s="501"/>
      <c r="G44" s="501"/>
      <c r="H44" s="502"/>
      <c r="I44" s="503" t="s">
        <v>1439</v>
      </c>
      <c r="J44" s="503"/>
      <c r="K44" s="504">
        <v>44286</v>
      </c>
      <c r="L44" s="504"/>
      <c r="M44" s="505" t="s">
        <v>718</v>
      </c>
      <c r="N44" s="505"/>
      <c r="O44" s="505"/>
      <c r="P44" s="505"/>
      <c r="Q44" s="505"/>
      <c r="R44" s="505"/>
      <c r="S44" s="324"/>
      <c r="T44" s="323"/>
    </row>
    <row r="45" spans="2:20" ht="47.25" customHeight="1" x14ac:dyDescent="0.2">
      <c r="B45" s="500" t="s">
        <v>1440</v>
      </c>
      <c r="C45" s="501"/>
      <c r="D45" s="501"/>
      <c r="E45" s="501"/>
      <c r="F45" s="501"/>
      <c r="G45" s="501"/>
      <c r="H45" s="502"/>
      <c r="I45" s="503" t="s">
        <v>1441</v>
      </c>
      <c r="J45" s="503"/>
      <c r="K45" s="504">
        <v>44286</v>
      </c>
      <c r="L45" s="504"/>
      <c r="M45" s="505" t="s">
        <v>718</v>
      </c>
      <c r="N45" s="505"/>
      <c r="O45" s="505"/>
      <c r="P45" s="505"/>
      <c r="Q45" s="505"/>
      <c r="R45" s="505"/>
      <c r="S45" s="324"/>
      <c r="T45" s="323"/>
    </row>
    <row r="46" spans="2:20" ht="14.25" customHeight="1" x14ac:dyDescent="0.2">
      <c r="B46" s="42"/>
      <c r="C46" s="43"/>
      <c r="D46" s="43"/>
      <c r="E46" s="43"/>
      <c r="F46" s="43"/>
      <c r="G46" s="43"/>
      <c r="H46" s="43"/>
      <c r="I46" s="43"/>
      <c r="J46" s="43"/>
      <c r="K46" s="43"/>
      <c r="L46" s="43"/>
      <c r="M46" s="43"/>
      <c r="N46" s="43"/>
      <c r="O46" s="43"/>
      <c r="P46" s="43"/>
      <c r="Q46" s="43"/>
      <c r="R46" s="43"/>
      <c r="S46" s="43"/>
      <c r="T46" s="44"/>
    </row>
    <row r="47" spans="2:20" ht="22.5" customHeight="1" x14ac:dyDescent="0.2">
      <c r="B47" s="512" t="s">
        <v>28</v>
      </c>
      <c r="C47" s="512"/>
      <c r="D47" s="512"/>
      <c r="E47" s="512"/>
      <c r="F47" s="512"/>
      <c r="G47" s="512"/>
      <c r="H47" s="512"/>
      <c r="I47" s="512"/>
      <c r="J47" s="512"/>
      <c r="K47" s="512"/>
      <c r="L47" s="512"/>
      <c r="M47" s="512"/>
      <c r="N47" s="512"/>
      <c r="O47" s="512"/>
      <c r="P47" s="512"/>
      <c r="Q47" s="512"/>
      <c r="R47" s="512"/>
      <c r="S47" s="512"/>
      <c r="T47" s="512"/>
    </row>
    <row r="48" spans="2:20" customFormat="1" ht="25.5" customHeight="1" x14ac:dyDescent="0.25">
      <c r="B48" s="425" t="s">
        <v>123</v>
      </c>
      <c r="C48" s="513"/>
      <c r="D48" s="513"/>
      <c r="E48" s="513"/>
      <c r="F48" s="513"/>
      <c r="G48" s="513"/>
      <c r="H48" s="513"/>
      <c r="I48" s="513"/>
      <c r="J48" s="513"/>
      <c r="K48" s="513"/>
      <c r="L48" s="513"/>
      <c r="M48" s="513"/>
      <c r="N48" s="513"/>
      <c r="O48" s="513"/>
      <c r="P48" s="513"/>
      <c r="Q48" s="513"/>
      <c r="R48" s="513"/>
      <c r="S48" s="513"/>
      <c r="T48" s="426"/>
    </row>
    <row r="49" spans="2:23" customFormat="1" ht="34.5" customHeight="1" x14ac:dyDescent="0.25">
      <c r="B49" s="52" t="s">
        <v>29</v>
      </c>
      <c r="C49" s="438" t="s">
        <v>124</v>
      </c>
      <c r="D49" s="439"/>
      <c r="E49" s="438" t="s">
        <v>355</v>
      </c>
      <c r="F49" s="514"/>
      <c r="G49" s="514"/>
      <c r="H49" s="439"/>
      <c r="I49" s="438" t="s">
        <v>30</v>
      </c>
      <c r="J49" s="514"/>
      <c r="K49" s="514"/>
      <c r="L49" s="514"/>
      <c r="M49" s="514"/>
      <c r="N49" s="514"/>
      <c r="O49" s="514"/>
      <c r="P49" s="514"/>
      <c r="Q49" s="514"/>
      <c r="R49" s="439"/>
      <c r="S49" s="438" t="s">
        <v>31</v>
      </c>
      <c r="T49" s="439"/>
    </row>
    <row r="50" spans="2:23" customFormat="1" ht="48" customHeight="1" x14ac:dyDescent="0.25">
      <c r="B50" s="449" t="s">
        <v>32</v>
      </c>
      <c r="C50" s="449" t="s">
        <v>122</v>
      </c>
      <c r="D50" s="449"/>
      <c r="E50" s="487" t="s">
        <v>356</v>
      </c>
      <c r="F50" s="487"/>
      <c r="G50" s="487"/>
      <c r="H50" s="487"/>
      <c r="I50" s="515" t="s">
        <v>558</v>
      </c>
      <c r="J50" s="515"/>
      <c r="K50" s="515"/>
      <c r="L50" s="515"/>
      <c r="M50" s="515"/>
      <c r="N50" s="515"/>
      <c r="O50" s="515"/>
      <c r="P50" s="515"/>
      <c r="Q50" s="515"/>
      <c r="R50" s="515"/>
      <c r="S50" s="499">
        <v>1</v>
      </c>
      <c r="T50" s="506"/>
    </row>
    <row r="51" spans="2:23" customFormat="1" ht="58.9" customHeight="1" x14ac:dyDescent="0.25">
      <c r="B51" s="449"/>
      <c r="C51" s="449"/>
      <c r="D51" s="449"/>
      <c r="E51" s="487" t="s">
        <v>357</v>
      </c>
      <c r="F51" s="487"/>
      <c r="G51" s="487"/>
      <c r="H51" s="487"/>
      <c r="I51" s="515" t="s">
        <v>559</v>
      </c>
      <c r="J51" s="515"/>
      <c r="K51" s="515"/>
      <c r="L51" s="515"/>
      <c r="M51" s="515"/>
      <c r="N51" s="515"/>
      <c r="O51" s="515"/>
      <c r="P51" s="515"/>
      <c r="Q51" s="515"/>
      <c r="R51" s="515"/>
      <c r="S51" s="499">
        <v>1</v>
      </c>
      <c r="T51" s="506"/>
    </row>
    <row r="52" spans="2:23" customFormat="1" ht="66" customHeight="1" x14ac:dyDescent="0.25">
      <c r="B52" s="449"/>
      <c r="C52" s="449"/>
      <c r="D52" s="449"/>
      <c r="E52" s="487" t="s">
        <v>358</v>
      </c>
      <c r="F52" s="487"/>
      <c r="G52" s="487"/>
      <c r="H52" s="487"/>
      <c r="I52" s="515" t="s">
        <v>412</v>
      </c>
      <c r="J52" s="515"/>
      <c r="K52" s="515"/>
      <c r="L52" s="515"/>
      <c r="M52" s="515"/>
      <c r="N52" s="515"/>
      <c r="O52" s="515"/>
      <c r="P52" s="515"/>
      <c r="Q52" s="515"/>
      <c r="R52" s="515"/>
      <c r="S52" s="499">
        <v>1</v>
      </c>
      <c r="T52" s="506"/>
    </row>
    <row r="53" spans="2:23" s="72" customFormat="1" ht="63.6" customHeight="1" x14ac:dyDescent="0.25">
      <c r="B53" s="449"/>
      <c r="C53" s="449"/>
      <c r="D53" s="449"/>
      <c r="E53" s="487" t="s">
        <v>939</v>
      </c>
      <c r="F53" s="487"/>
      <c r="G53" s="487"/>
      <c r="H53" s="487"/>
      <c r="I53" s="515" t="s">
        <v>560</v>
      </c>
      <c r="J53" s="515"/>
      <c r="K53" s="515"/>
      <c r="L53" s="515"/>
      <c r="M53" s="515"/>
      <c r="N53" s="515"/>
      <c r="O53" s="515"/>
      <c r="P53" s="515"/>
      <c r="Q53" s="515"/>
      <c r="R53" s="515"/>
      <c r="S53" s="499">
        <v>1</v>
      </c>
      <c r="T53" s="506"/>
    </row>
    <row r="54" spans="2:23" customFormat="1" ht="36.6" customHeight="1" x14ac:dyDescent="0.25">
      <c r="B54" s="449"/>
      <c r="C54" s="449"/>
      <c r="D54" s="449"/>
      <c r="E54" s="487" t="s">
        <v>359</v>
      </c>
      <c r="F54" s="487"/>
      <c r="G54" s="487"/>
      <c r="H54" s="487"/>
      <c r="I54" s="515" t="s">
        <v>279</v>
      </c>
      <c r="J54" s="515"/>
      <c r="K54" s="515"/>
      <c r="L54" s="515"/>
      <c r="M54" s="515"/>
      <c r="N54" s="515"/>
      <c r="O54" s="515"/>
      <c r="P54" s="515"/>
      <c r="Q54" s="515"/>
      <c r="R54" s="515"/>
      <c r="S54" s="499">
        <v>1</v>
      </c>
      <c r="T54" s="499"/>
    </row>
    <row r="55" spans="2:23" customFormat="1" ht="73.900000000000006" customHeight="1" x14ac:dyDescent="0.25">
      <c r="B55" s="449"/>
      <c r="C55" s="449"/>
      <c r="D55" s="449"/>
      <c r="E55" s="487" t="s">
        <v>360</v>
      </c>
      <c r="F55" s="487"/>
      <c r="G55" s="487"/>
      <c r="H55" s="487"/>
      <c r="I55" s="515" t="s">
        <v>561</v>
      </c>
      <c r="J55" s="515"/>
      <c r="K55" s="515"/>
      <c r="L55" s="515"/>
      <c r="M55" s="515"/>
      <c r="N55" s="515"/>
      <c r="O55" s="515"/>
      <c r="P55" s="515"/>
      <c r="Q55" s="515"/>
      <c r="R55" s="515"/>
      <c r="S55" s="499">
        <v>1</v>
      </c>
      <c r="T55" s="506"/>
    </row>
    <row r="56" spans="2:23" customFormat="1" ht="76.150000000000006" customHeight="1" x14ac:dyDescent="0.25">
      <c r="B56" s="449"/>
      <c r="C56" s="449"/>
      <c r="D56" s="449"/>
      <c r="E56" s="487" t="s">
        <v>361</v>
      </c>
      <c r="F56" s="487"/>
      <c r="G56" s="487"/>
      <c r="H56" s="487"/>
      <c r="I56" s="515" t="s">
        <v>562</v>
      </c>
      <c r="J56" s="515"/>
      <c r="K56" s="515"/>
      <c r="L56" s="515"/>
      <c r="M56" s="515"/>
      <c r="N56" s="515"/>
      <c r="O56" s="515"/>
      <c r="P56" s="515"/>
      <c r="Q56" s="515"/>
      <c r="R56" s="515"/>
      <c r="S56" s="499">
        <v>1</v>
      </c>
      <c r="T56" s="506"/>
    </row>
    <row r="57" spans="2:23" customFormat="1" ht="101.45" customHeight="1" x14ac:dyDescent="0.25">
      <c r="B57" s="449"/>
      <c r="C57" s="449"/>
      <c r="D57" s="449"/>
      <c r="E57" s="487" t="s">
        <v>362</v>
      </c>
      <c r="F57" s="487"/>
      <c r="G57" s="487"/>
      <c r="H57" s="487"/>
      <c r="I57" s="515" t="s">
        <v>563</v>
      </c>
      <c r="J57" s="515"/>
      <c r="K57" s="515"/>
      <c r="L57" s="515"/>
      <c r="M57" s="515"/>
      <c r="N57" s="515"/>
      <c r="O57" s="515"/>
      <c r="P57" s="515"/>
      <c r="Q57" s="515"/>
      <c r="R57" s="515"/>
      <c r="S57" s="499">
        <v>1</v>
      </c>
      <c r="T57" s="506"/>
    </row>
    <row r="58" spans="2:23" customFormat="1" ht="44.45" customHeight="1" x14ac:dyDescent="0.25">
      <c r="B58" s="449"/>
      <c r="C58" s="449"/>
      <c r="D58" s="449"/>
      <c r="E58" s="487" t="s">
        <v>363</v>
      </c>
      <c r="F58" s="487"/>
      <c r="G58" s="487"/>
      <c r="H58" s="487"/>
      <c r="I58" s="515" t="s">
        <v>109</v>
      </c>
      <c r="J58" s="515"/>
      <c r="K58" s="515"/>
      <c r="L58" s="515"/>
      <c r="M58" s="515"/>
      <c r="N58" s="515"/>
      <c r="O58" s="515"/>
      <c r="P58" s="515"/>
      <c r="Q58" s="515"/>
      <c r="R58" s="515"/>
      <c r="S58" s="499">
        <v>1</v>
      </c>
      <c r="T58" s="499"/>
    </row>
    <row r="59" spans="2:23" customFormat="1" ht="55.9" customHeight="1" x14ac:dyDescent="0.25">
      <c r="B59" s="449"/>
      <c r="C59" s="449"/>
      <c r="D59" s="449"/>
      <c r="E59" s="487" t="s">
        <v>364</v>
      </c>
      <c r="F59" s="487"/>
      <c r="G59" s="487"/>
      <c r="H59" s="487"/>
      <c r="I59" s="515" t="s">
        <v>295</v>
      </c>
      <c r="J59" s="515"/>
      <c r="K59" s="515"/>
      <c r="L59" s="515"/>
      <c r="M59" s="515"/>
      <c r="N59" s="515"/>
      <c r="O59" s="515"/>
      <c r="P59" s="515"/>
      <c r="Q59" s="515"/>
      <c r="R59" s="515"/>
      <c r="S59" s="499">
        <v>1</v>
      </c>
      <c r="T59" s="506"/>
    </row>
    <row r="60" spans="2:23" customFormat="1" ht="79.900000000000006" customHeight="1" x14ac:dyDescent="0.25">
      <c r="B60" s="509"/>
      <c r="C60" s="509"/>
      <c r="D60" s="509"/>
      <c r="E60" s="543" t="s">
        <v>365</v>
      </c>
      <c r="F60" s="543"/>
      <c r="G60" s="543"/>
      <c r="H60" s="543"/>
      <c r="I60" s="516" t="s">
        <v>564</v>
      </c>
      <c r="J60" s="516"/>
      <c r="K60" s="516"/>
      <c r="L60" s="516"/>
      <c r="M60" s="516"/>
      <c r="N60" s="516"/>
      <c r="O60" s="516"/>
      <c r="P60" s="516"/>
      <c r="Q60" s="516"/>
      <c r="R60" s="516"/>
      <c r="S60" s="507">
        <v>1</v>
      </c>
      <c r="T60" s="508"/>
    </row>
    <row r="61" spans="2:23" customFormat="1" ht="80.45" customHeight="1" x14ac:dyDescent="0.25">
      <c r="B61" s="510">
        <v>2.1</v>
      </c>
      <c r="C61" s="449" t="s">
        <v>34</v>
      </c>
      <c r="D61" s="449"/>
      <c r="E61" s="487" t="s">
        <v>356</v>
      </c>
      <c r="F61" s="487"/>
      <c r="G61" s="487"/>
      <c r="H61" s="487"/>
      <c r="I61" s="515" t="s">
        <v>1057</v>
      </c>
      <c r="J61" s="515"/>
      <c r="K61" s="515"/>
      <c r="L61" s="515"/>
      <c r="M61" s="515"/>
      <c r="N61" s="515"/>
      <c r="O61" s="515"/>
      <c r="P61" s="515"/>
      <c r="Q61" s="515"/>
      <c r="R61" s="515"/>
      <c r="S61" s="499">
        <v>1</v>
      </c>
      <c r="T61" s="506"/>
    </row>
    <row r="62" spans="2:23" customFormat="1" ht="111" customHeight="1" x14ac:dyDescent="0.25">
      <c r="B62" s="510"/>
      <c r="C62" s="449"/>
      <c r="D62" s="449"/>
      <c r="E62" s="487" t="s">
        <v>565</v>
      </c>
      <c r="F62" s="487"/>
      <c r="G62" s="487"/>
      <c r="H62" s="487"/>
      <c r="I62" s="515" t="s">
        <v>413</v>
      </c>
      <c r="J62" s="515"/>
      <c r="K62" s="515"/>
      <c r="L62" s="515"/>
      <c r="M62" s="515"/>
      <c r="N62" s="515"/>
      <c r="O62" s="515"/>
      <c r="P62" s="515"/>
      <c r="Q62" s="515"/>
      <c r="R62" s="515"/>
      <c r="S62" s="499" t="s">
        <v>566</v>
      </c>
      <c r="T62" s="506"/>
      <c r="W62" s="80"/>
    </row>
    <row r="63" spans="2:23" customFormat="1" ht="106.9" customHeight="1" x14ac:dyDescent="0.25">
      <c r="B63" s="510"/>
      <c r="C63" s="449"/>
      <c r="D63" s="449"/>
      <c r="E63" s="487" t="s">
        <v>366</v>
      </c>
      <c r="F63" s="487"/>
      <c r="G63" s="487"/>
      <c r="H63" s="487"/>
      <c r="I63" s="515" t="s">
        <v>940</v>
      </c>
      <c r="J63" s="515"/>
      <c r="K63" s="515"/>
      <c r="L63" s="515"/>
      <c r="M63" s="515"/>
      <c r="N63" s="515"/>
      <c r="O63" s="515"/>
      <c r="P63" s="515"/>
      <c r="Q63" s="515"/>
      <c r="R63" s="515"/>
      <c r="S63" s="499">
        <v>1</v>
      </c>
      <c r="T63" s="499"/>
    </row>
    <row r="64" spans="2:23" customFormat="1" ht="67.5" customHeight="1" x14ac:dyDescent="0.25">
      <c r="B64" s="510"/>
      <c r="C64" s="449"/>
      <c r="D64" s="449"/>
      <c r="E64" s="487" t="s">
        <v>367</v>
      </c>
      <c r="F64" s="487"/>
      <c r="G64" s="487"/>
      <c r="H64" s="487"/>
      <c r="I64" s="515" t="s">
        <v>941</v>
      </c>
      <c r="J64" s="515"/>
      <c r="K64" s="515"/>
      <c r="L64" s="515"/>
      <c r="M64" s="515"/>
      <c r="N64" s="515"/>
      <c r="O64" s="515"/>
      <c r="P64" s="515"/>
      <c r="Q64" s="515"/>
      <c r="R64" s="515"/>
      <c r="S64" s="499">
        <v>1</v>
      </c>
      <c r="T64" s="499"/>
    </row>
    <row r="65" spans="2:20" customFormat="1" ht="62.45" customHeight="1" x14ac:dyDescent="0.25">
      <c r="B65" s="510"/>
      <c r="C65" s="449"/>
      <c r="D65" s="449"/>
      <c r="E65" s="487" t="s">
        <v>368</v>
      </c>
      <c r="F65" s="487"/>
      <c r="G65" s="487"/>
      <c r="H65" s="487"/>
      <c r="I65" s="515" t="s">
        <v>942</v>
      </c>
      <c r="J65" s="515"/>
      <c r="K65" s="515"/>
      <c r="L65" s="515"/>
      <c r="M65" s="515"/>
      <c r="N65" s="515"/>
      <c r="O65" s="515"/>
      <c r="P65" s="515"/>
      <c r="Q65" s="515"/>
      <c r="R65" s="515"/>
      <c r="S65" s="499">
        <v>1</v>
      </c>
      <c r="T65" s="499"/>
    </row>
    <row r="66" spans="2:20" customFormat="1" ht="112.9" customHeight="1" x14ac:dyDescent="0.25">
      <c r="B66" s="510"/>
      <c r="C66" s="449"/>
      <c r="D66" s="449"/>
      <c r="E66" s="487" t="s">
        <v>369</v>
      </c>
      <c r="F66" s="487"/>
      <c r="G66" s="487"/>
      <c r="H66" s="487"/>
      <c r="I66" s="515" t="s">
        <v>943</v>
      </c>
      <c r="J66" s="515"/>
      <c r="K66" s="515"/>
      <c r="L66" s="515"/>
      <c r="M66" s="515"/>
      <c r="N66" s="515"/>
      <c r="O66" s="515"/>
      <c r="P66" s="515"/>
      <c r="Q66" s="515"/>
      <c r="R66" s="515"/>
      <c r="S66" s="499">
        <v>1</v>
      </c>
      <c r="T66" s="499"/>
    </row>
    <row r="67" spans="2:20" customFormat="1" ht="39.6" customHeight="1" x14ac:dyDescent="0.25">
      <c r="B67" s="510"/>
      <c r="C67" s="449"/>
      <c r="D67" s="449"/>
      <c r="E67" s="487" t="s">
        <v>370</v>
      </c>
      <c r="F67" s="487"/>
      <c r="G67" s="487"/>
      <c r="H67" s="487"/>
      <c r="I67" s="515" t="s">
        <v>336</v>
      </c>
      <c r="J67" s="515"/>
      <c r="K67" s="515"/>
      <c r="L67" s="515"/>
      <c r="M67" s="515"/>
      <c r="N67" s="515"/>
      <c r="O67" s="515"/>
      <c r="P67" s="515"/>
      <c r="Q67" s="515"/>
      <c r="R67" s="515"/>
      <c r="S67" s="499">
        <v>1</v>
      </c>
      <c r="T67" s="499"/>
    </row>
    <row r="68" spans="2:20" customFormat="1" ht="58.15" customHeight="1" x14ac:dyDescent="0.25">
      <c r="B68" s="510"/>
      <c r="C68" s="449"/>
      <c r="D68" s="449"/>
      <c r="E68" s="487" t="s">
        <v>371</v>
      </c>
      <c r="F68" s="487"/>
      <c r="G68" s="487"/>
      <c r="H68" s="487"/>
      <c r="I68" s="515" t="s">
        <v>944</v>
      </c>
      <c r="J68" s="515"/>
      <c r="K68" s="515"/>
      <c r="L68" s="515"/>
      <c r="M68" s="515"/>
      <c r="N68" s="515"/>
      <c r="O68" s="515"/>
      <c r="P68" s="515"/>
      <c r="Q68" s="515"/>
      <c r="R68" s="515"/>
      <c r="S68" s="499">
        <v>1</v>
      </c>
      <c r="T68" s="499"/>
    </row>
    <row r="69" spans="2:20" customFormat="1" ht="69.599999999999994" customHeight="1" x14ac:dyDescent="0.25">
      <c r="B69" s="510"/>
      <c r="C69" s="449"/>
      <c r="D69" s="449"/>
      <c r="E69" s="487" t="s">
        <v>372</v>
      </c>
      <c r="F69" s="487"/>
      <c r="G69" s="487"/>
      <c r="H69" s="487"/>
      <c r="I69" s="515" t="s">
        <v>945</v>
      </c>
      <c r="J69" s="515"/>
      <c r="K69" s="515"/>
      <c r="L69" s="515"/>
      <c r="M69" s="515"/>
      <c r="N69" s="515"/>
      <c r="O69" s="515"/>
      <c r="P69" s="515"/>
      <c r="Q69" s="515"/>
      <c r="R69" s="515"/>
      <c r="S69" s="499">
        <v>1</v>
      </c>
      <c r="T69" s="506"/>
    </row>
    <row r="70" spans="2:20" customFormat="1" ht="50.25" customHeight="1" x14ac:dyDescent="0.25">
      <c r="B70" s="510"/>
      <c r="C70" s="449"/>
      <c r="D70" s="449"/>
      <c r="E70" s="487" t="s">
        <v>373</v>
      </c>
      <c r="F70" s="487"/>
      <c r="G70" s="487"/>
      <c r="H70" s="487"/>
      <c r="I70" s="515" t="s">
        <v>557</v>
      </c>
      <c r="J70" s="515"/>
      <c r="K70" s="515"/>
      <c r="L70" s="515"/>
      <c r="M70" s="515"/>
      <c r="N70" s="515"/>
      <c r="O70" s="515"/>
      <c r="P70" s="515"/>
      <c r="Q70" s="515"/>
      <c r="R70" s="515"/>
      <c r="S70" s="499">
        <v>1</v>
      </c>
      <c r="T70" s="506"/>
    </row>
    <row r="71" spans="2:20" customFormat="1" ht="55.15" customHeight="1" x14ac:dyDescent="0.25">
      <c r="B71" s="511"/>
      <c r="C71" s="509"/>
      <c r="D71" s="509"/>
      <c r="E71" s="543" t="s">
        <v>374</v>
      </c>
      <c r="F71" s="543"/>
      <c r="G71" s="543"/>
      <c r="H71" s="543"/>
      <c r="I71" s="516" t="s">
        <v>567</v>
      </c>
      <c r="J71" s="516"/>
      <c r="K71" s="516"/>
      <c r="L71" s="516"/>
      <c r="M71" s="516"/>
      <c r="N71" s="516"/>
      <c r="O71" s="516"/>
      <c r="P71" s="516"/>
      <c r="Q71" s="516"/>
      <c r="R71" s="516"/>
      <c r="S71" s="507">
        <v>1</v>
      </c>
      <c r="T71" s="508"/>
    </row>
    <row r="72" spans="2:20" customFormat="1" ht="75.599999999999994" customHeight="1" x14ac:dyDescent="0.25">
      <c r="B72" s="449" t="s">
        <v>820</v>
      </c>
      <c r="C72" s="449" t="s">
        <v>280</v>
      </c>
      <c r="D72" s="449"/>
      <c r="E72" s="487" t="s">
        <v>568</v>
      </c>
      <c r="F72" s="487"/>
      <c r="G72" s="487"/>
      <c r="H72" s="487"/>
      <c r="I72" s="515" t="s">
        <v>281</v>
      </c>
      <c r="J72" s="515"/>
      <c r="K72" s="515"/>
      <c r="L72" s="515"/>
      <c r="M72" s="515"/>
      <c r="N72" s="515"/>
      <c r="O72" s="515"/>
      <c r="P72" s="515"/>
      <c r="Q72" s="515"/>
      <c r="R72" s="515"/>
      <c r="S72" s="499">
        <v>1</v>
      </c>
      <c r="T72" s="499"/>
    </row>
    <row r="73" spans="2:20" customFormat="1" ht="246" customHeight="1" x14ac:dyDescent="0.25">
      <c r="B73" s="449"/>
      <c r="C73" s="449"/>
      <c r="D73" s="449"/>
      <c r="E73" s="487" t="s">
        <v>569</v>
      </c>
      <c r="F73" s="487"/>
      <c r="G73" s="487"/>
      <c r="H73" s="487"/>
      <c r="I73" s="745" t="s">
        <v>937</v>
      </c>
      <c r="J73" s="745"/>
      <c r="K73" s="745"/>
      <c r="L73" s="745"/>
      <c r="M73" s="745"/>
      <c r="N73" s="745"/>
      <c r="O73" s="745"/>
      <c r="P73" s="745"/>
      <c r="Q73" s="745"/>
      <c r="R73" s="745"/>
      <c r="S73" s="499">
        <v>1</v>
      </c>
      <c r="T73" s="499"/>
    </row>
    <row r="74" spans="2:20" customFormat="1" ht="243.6" customHeight="1" x14ac:dyDescent="0.25">
      <c r="B74" s="449"/>
      <c r="C74" s="449"/>
      <c r="D74" s="449"/>
      <c r="E74" s="449" t="s">
        <v>821</v>
      </c>
      <c r="F74" s="449"/>
      <c r="G74" s="449"/>
      <c r="H74" s="449"/>
      <c r="I74" s="498" t="s">
        <v>822</v>
      </c>
      <c r="J74" s="498"/>
      <c r="K74" s="498"/>
      <c r="L74" s="498"/>
      <c r="M74" s="498"/>
      <c r="N74" s="498"/>
      <c r="O74" s="498"/>
      <c r="P74" s="498"/>
      <c r="Q74" s="498"/>
      <c r="R74" s="498"/>
      <c r="S74" s="448">
        <v>1</v>
      </c>
      <c r="T74" s="448"/>
    </row>
    <row r="75" spans="2:20" customFormat="1" ht="27.75" customHeight="1" x14ac:dyDescent="0.25">
      <c r="B75" s="742"/>
      <c r="C75" s="743"/>
      <c r="D75" s="743"/>
      <c r="E75" s="743"/>
      <c r="F75" s="743"/>
      <c r="G75" s="743"/>
      <c r="H75" s="743"/>
      <c r="I75" s="743"/>
      <c r="J75" s="743"/>
      <c r="K75" s="743"/>
      <c r="L75" s="743"/>
      <c r="M75" s="743"/>
      <c r="N75" s="743"/>
      <c r="O75" s="743"/>
      <c r="P75" s="743"/>
      <c r="Q75" s="743"/>
      <c r="R75" s="743"/>
      <c r="S75" s="743"/>
      <c r="T75" s="744"/>
    </row>
    <row r="76" spans="2:20" customFormat="1" ht="27.75" customHeight="1" x14ac:dyDescent="0.25">
      <c r="B76" s="267" t="s">
        <v>29</v>
      </c>
      <c r="C76" s="497" t="s">
        <v>125</v>
      </c>
      <c r="D76" s="497"/>
      <c r="E76" s="497" t="s">
        <v>375</v>
      </c>
      <c r="F76" s="497"/>
      <c r="G76" s="497"/>
      <c r="H76" s="497"/>
      <c r="I76" s="497"/>
      <c r="J76" s="497" t="s">
        <v>30</v>
      </c>
      <c r="K76" s="497"/>
      <c r="L76" s="497"/>
      <c r="M76" s="497"/>
      <c r="N76" s="497"/>
      <c r="O76" s="497"/>
      <c r="P76" s="497"/>
      <c r="Q76" s="497"/>
      <c r="R76" s="497"/>
      <c r="S76" s="497" t="s">
        <v>31</v>
      </c>
      <c r="T76" s="497"/>
    </row>
    <row r="77" spans="2:20" customFormat="1" ht="48" customHeight="1" x14ac:dyDescent="0.25">
      <c r="B77" s="449" t="s">
        <v>35</v>
      </c>
      <c r="C77" s="449" t="s">
        <v>36</v>
      </c>
      <c r="D77" s="449"/>
      <c r="E77" s="451" t="s">
        <v>376</v>
      </c>
      <c r="F77" s="451"/>
      <c r="G77" s="451"/>
      <c r="H77" s="451"/>
      <c r="I77" s="451"/>
      <c r="J77" s="435" t="s">
        <v>570</v>
      </c>
      <c r="K77" s="435"/>
      <c r="L77" s="435"/>
      <c r="M77" s="435"/>
      <c r="N77" s="435"/>
      <c r="O77" s="435"/>
      <c r="P77" s="435"/>
      <c r="Q77" s="435"/>
      <c r="R77" s="435"/>
      <c r="S77" s="448">
        <v>1</v>
      </c>
      <c r="T77" s="450"/>
    </row>
    <row r="78" spans="2:20" customFormat="1" ht="37.9" customHeight="1" x14ac:dyDescent="0.25">
      <c r="B78" s="449"/>
      <c r="C78" s="449"/>
      <c r="D78" s="449"/>
      <c r="E78" s="451" t="s">
        <v>377</v>
      </c>
      <c r="F78" s="451"/>
      <c r="G78" s="451"/>
      <c r="H78" s="451"/>
      <c r="I78" s="451"/>
      <c r="J78" s="435" t="s">
        <v>571</v>
      </c>
      <c r="K78" s="435"/>
      <c r="L78" s="435"/>
      <c r="M78" s="435"/>
      <c r="N78" s="435"/>
      <c r="O78" s="435"/>
      <c r="P78" s="435"/>
      <c r="Q78" s="435"/>
      <c r="R78" s="435"/>
      <c r="S78" s="448">
        <v>1</v>
      </c>
      <c r="T78" s="450"/>
    </row>
    <row r="79" spans="2:20" customFormat="1" ht="134.44999999999999" customHeight="1" x14ac:dyDescent="0.25">
      <c r="B79" s="449"/>
      <c r="C79" s="449"/>
      <c r="D79" s="449"/>
      <c r="E79" s="451" t="s">
        <v>378</v>
      </c>
      <c r="F79" s="451"/>
      <c r="G79" s="451"/>
      <c r="H79" s="451"/>
      <c r="I79" s="451"/>
      <c r="J79" s="435" t="s">
        <v>296</v>
      </c>
      <c r="K79" s="435"/>
      <c r="L79" s="435"/>
      <c r="M79" s="435"/>
      <c r="N79" s="435"/>
      <c r="O79" s="435"/>
      <c r="P79" s="435"/>
      <c r="Q79" s="435"/>
      <c r="R79" s="435"/>
      <c r="S79" s="448">
        <v>1</v>
      </c>
      <c r="T79" s="450"/>
    </row>
    <row r="80" spans="2:20" customFormat="1" ht="56.25" customHeight="1" x14ac:dyDescent="0.25">
      <c r="B80" s="449"/>
      <c r="C80" s="449"/>
      <c r="D80" s="449"/>
      <c r="E80" s="451" t="s">
        <v>379</v>
      </c>
      <c r="F80" s="451"/>
      <c r="G80" s="451"/>
      <c r="H80" s="451"/>
      <c r="I80" s="451"/>
      <c r="J80" s="435" t="s">
        <v>572</v>
      </c>
      <c r="K80" s="435"/>
      <c r="L80" s="435"/>
      <c r="M80" s="435"/>
      <c r="N80" s="435"/>
      <c r="O80" s="435"/>
      <c r="P80" s="435"/>
      <c r="Q80" s="435"/>
      <c r="R80" s="435"/>
      <c r="S80" s="448">
        <v>1</v>
      </c>
      <c r="T80" s="450"/>
    </row>
    <row r="81" spans="2:20" customFormat="1" ht="47.45" customHeight="1" x14ac:dyDescent="0.25">
      <c r="B81" s="449"/>
      <c r="C81" s="449"/>
      <c r="D81" s="449"/>
      <c r="E81" s="451" t="s">
        <v>380</v>
      </c>
      <c r="F81" s="451"/>
      <c r="G81" s="451"/>
      <c r="H81" s="451"/>
      <c r="I81" s="451"/>
      <c r="J81" s="435" t="s">
        <v>126</v>
      </c>
      <c r="K81" s="435"/>
      <c r="L81" s="435"/>
      <c r="M81" s="435"/>
      <c r="N81" s="435"/>
      <c r="O81" s="435"/>
      <c r="P81" s="435"/>
      <c r="Q81" s="435"/>
      <c r="R81" s="435"/>
      <c r="S81" s="448">
        <v>1</v>
      </c>
      <c r="T81" s="450"/>
    </row>
    <row r="82" spans="2:20" customFormat="1" ht="118.9" customHeight="1" x14ac:dyDescent="0.25">
      <c r="B82" s="449"/>
      <c r="C82" s="449"/>
      <c r="D82" s="449"/>
      <c r="E82" s="449" t="s">
        <v>382</v>
      </c>
      <c r="F82" s="449"/>
      <c r="G82" s="449"/>
      <c r="H82" s="449"/>
      <c r="I82" s="449"/>
      <c r="J82" s="741" t="s">
        <v>938</v>
      </c>
      <c r="K82" s="741"/>
      <c r="L82" s="741"/>
      <c r="M82" s="741"/>
      <c r="N82" s="741"/>
      <c r="O82" s="741"/>
      <c r="P82" s="741"/>
      <c r="Q82" s="741"/>
      <c r="R82" s="741"/>
      <c r="S82" s="448">
        <v>1</v>
      </c>
      <c r="T82" s="450"/>
    </row>
    <row r="83" spans="2:20" customFormat="1" ht="44.45" customHeight="1" x14ac:dyDescent="0.25">
      <c r="B83" s="449"/>
      <c r="C83" s="449"/>
      <c r="D83" s="449"/>
      <c r="E83" s="451" t="s">
        <v>381</v>
      </c>
      <c r="F83" s="451"/>
      <c r="G83" s="451"/>
      <c r="H83" s="451"/>
      <c r="I83" s="451"/>
      <c r="J83" s="435" t="s">
        <v>573</v>
      </c>
      <c r="K83" s="435"/>
      <c r="L83" s="435"/>
      <c r="M83" s="435"/>
      <c r="N83" s="435"/>
      <c r="O83" s="435"/>
      <c r="P83" s="435"/>
      <c r="Q83" s="435"/>
      <c r="R83" s="435"/>
      <c r="S83" s="448">
        <v>1</v>
      </c>
      <c r="T83" s="450"/>
    </row>
    <row r="84" spans="2:20" customFormat="1" ht="139.5" customHeight="1" x14ac:dyDescent="0.25">
      <c r="B84" s="509"/>
      <c r="C84" s="509"/>
      <c r="D84" s="509"/>
      <c r="E84" s="509" t="s">
        <v>383</v>
      </c>
      <c r="F84" s="509"/>
      <c r="G84" s="509"/>
      <c r="H84" s="509"/>
      <c r="I84" s="509"/>
      <c r="J84" s="486" t="s">
        <v>946</v>
      </c>
      <c r="K84" s="486"/>
      <c r="L84" s="486"/>
      <c r="M84" s="486"/>
      <c r="N84" s="486"/>
      <c r="O84" s="486"/>
      <c r="P84" s="486"/>
      <c r="Q84" s="486"/>
      <c r="R84" s="486"/>
      <c r="S84" s="484">
        <v>1</v>
      </c>
      <c r="T84" s="485"/>
    </row>
    <row r="85" spans="2:20" customFormat="1" ht="129.6" customHeight="1" x14ac:dyDescent="0.25">
      <c r="B85" s="510" t="s">
        <v>37</v>
      </c>
      <c r="C85" s="449" t="s">
        <v>38</v>
      </c>
      <c r="D85" s="449"/>
      <c r="E85" s="451" t="s">
        <v>384</v>
      </c>
      <c r="F85" s="451"/>
      <c r="G85" s="451"/>
      <c r="H85" s="451"/>
      <c r="I85" s="451"/>
      <c r="J85" s="435" t="s">
        <v>574</v>
      </c>
      <c r="K85" s="435"/>
      <c r="L85" s="435"/>
      <c r="M85" s="435"/>
      <c r="N85" s="435"/>
      <c r="O85" s="435"/>
      <c r="P85" s="435"/>
      <c r="Q85" s="435"/>
      <c r="R85" s="435"/>
      <c r="S85" s="448">
        <v>1</v>
      </c>
      <c r="T85" s="450"/>
    </row>
    <row r="86" spans="2:20" customFormat="1" ht="50.45" customHeight="1" x14ac:dyDescent="0.25">
      <c r="B86" s="510"/>
      <c r="C86" s="449"/>
      <c r="D86" s="449"/>
      <c r="E86" s="451" t="s">
        <v>385</v>
      </c>
      <c r="F86" s="451"/>
      <c r="G86" s="451"/>
      <c r="H86" s="451"/>
      <c r="I86" s="451"/>
      <c r="J86" s="435" t="s">
        <v>575</v>
      </c>
      <c r="K86" s="435"/>
      <c r="L86" s="435"/>
      <c r="M86" s="435"/>
      <c r="N86" s="435"/>
      <c r="O86" s="435"/>
      <c r="P86" s="435"/>
      <c r="Q86" s="435"/>
      <c r="R86" s="435"/>
      <c r="S86" s="448">
        <v>1</v>
      </c>
      <c r="T86" s="450"/>
    </row>
    <row r="87" spans="2:20" customFormat="1" ht="30" customHeight="1" x14ac:dyDescent="0.25">
      <c r="B87" s="511"/>
      <c r="C87" s="509"/>
      <c r="D87" s="509"/>
      <c r="E87" s="488" t="s">
        <v>379</v>
      </c>
      <c r="F87" s="488"/>
      <c r="G87" s="488"/>
      <c r="H87" s="488"/>
      <c r="I87" s="488"/>
      <c r="J87" s="489" t="s">
        <v>110</v>
      </c>
      <c r="K87" s="489"/>
      <c r="L87" s="489"/>
      <c r="M87" s="489"/>
      <c r="N87" s="489"/>
      <c r="O87" s="489"/>
      <c r="P87" s="489"/>
      <c r="Q87" s="489"/>
      <c r="R87" s="489"/>
      <c r="S87" s="484">
        <v>1</v>
      </c>
      <c r="T87" s="485"/>
    </row>
    <row r="88" spans="2:20" customFormat="1" ht="131.44999999999999" customHeight="1" x14ac:dyDescent="0.25">
      <c r="B88" s="449" t="s">
        <v>39</v>
      </c>
      <c r="C88" s="449" t="s">
        <v>40</v>
      </c>
      <c r="D88" s="449"/>
      <c r="E88" s="451" t="s">
        <v>384</v>
      </c>
      <c r="F88" s="451"/>
      <c r="G88" s="451"/>
      <c r="H88" s="451"/>
      <c r="I88" s="451"/>
      <c r="J88" s="435" t="s">
        <v>823</v>
      </c>
      <c r="K88" s="435"/>
      <c r="L88" s="435"/>
      <c r="M88" s="435"/>
      <c r="N88" s="435"/>
      <c r="O88" s="435"/>
      <c r="P88" s="435"/>
      <c r="Q88" s="435"/>
      <c r="R88" s="435"/>
      <c r="S88" s="448">
        <v>1</v>
      </c>
      <c r="T88" s="450"/>
    </row>
    <row r="89" spans="2:20" customFormat="1" ht="27.75" customHeight="1" x14ac:dyDescent="0.25">
      <c r="B89" s="449"/>
      <c r="C89" s="449"/>
      <c r="D89" s="449"/>
      <c r="E89" s="451" t="s">
        <v>377</v>
      </c>
      <c r="F89" s="451"/>
      <c r="G89" s="451"/>
      <c r="H89" s="451"/>
      <c r="I89" s="451"/>
      <c r="J89" s="435" t="s">
        <v>947</v>
      </c>
      <c r="K89" s="435"/>
      <c r="L89" s="435"/>
      <c r="M89" s="435"/>
      <c r="N89" s="435"/>
      <c r="O89" s="435"/>
      <c r="P89" s="435"/>
      <c r="Q89" s="435"/>
      <c r="R89" s="435"/>
      <c r="S89" s="448">
        <v>1</v>
      </c>
      <c r="T89" s="450"/>
    </row>
    <row r="90" spans="2:20" customFormat="1" ht="213.6" customHeight="1" x14ac:dyDescent="0.25">
      <c r="B90" s="449"/>
      <c r="C90" s="449"/>
      <c r="D90" s="449"/>
      <c r="E90" s="451" t="s">
        <v>386</v>
      </c>
      <c r="F90" s="451"/>
      <c r="G90" s="451"/>
      <c r="H90" s="451"/>
      <c r="I90" s="451"/>
      <c r="J90" s="435" t="s">
        <v>576</v>
      </c>
      <c r="K90" s="435"/>
      <c r="L90" s="435"/>
      <c r="M90" s="435"/>
      <c r="N90" s="435"/>
      <c r="O90" s="435"/>
      <c r="P90" s="435"/>
      <c r="Q90" s="435"/>
      <c r="R90" s="435"/>
      <c r="S90" s="448">
        <v>1</v>
      </c>
      <c r="T90" s="450"/>
    </row>
    <row r="91" spans="2:20" customFormat="1" ht="35.450000000000003" customHeight="1" x14ac:dyDescent="0.25">
      <c r="B91" s="449"/>
      <c r="C91" s="449"/>
      <c r="D91" s="449"/>
      <c r="E91" s="451" t="s">
        <v>387</v>
      </c>
      <c r="F91" s="451"/>
      <c r="G91" s="451"/>
      <c r="H91" s="451"/>
      <c r="I91" s="451"/>
      <c r="J91" s="435" t="s">
        <v>312</v>
      </c>
      <c r="K91" s="435"/>
      <c r="L91" s="435"/>
      <c r="M91" s="435"/>
      <c r="N91" s="435"/>
      <c r="O91" s="435"/>
      <c r="P91" s="435"/>
      <c r="Q91" s="435"/>
      <c r="R91" s="435"/>
      <c r="S91" s="448">
        <v>1</v>
      </c>
      <c r="T91" s="450"/>
    </row>
    <row r="92" spans="2:20" customFormat="1" ht="36.6" customHeight="1" x14ac:dyDescent="0.25">
      <c r="B92" s="449"/>
      <c r="C92" s="449"/>
      <c r="D92" s="449"/>
      <c r="E92" s="451" t="s">
        <v>379</v>
      </c>
      <c r="F92" s="451"/>
      <c r="G92" s="451"/>
      <c r="H92" s="451"/>
      <c r="I92" s="451"/>
      <c r="J92" s="435" t="s">
        <v>577</v>
      </c>
      <c r="K92" s="435"/>
      <c r="L92" s="435"/>
      <c r="M92" s="435"/>
      <c r="N92" s="435"/>
      <c r="O92" s="435"/>
      <c r="P92" s="435"/>
      <c r="Q92" s="435"/>
      <c r="R92" s="435"/>
      <c r="S92" s="448">
        <v>1</v>
      </c>
      <c r="T92" s="450"/>
    </row>
    <row r="93" spans="2:20" customFormat="1" ht="46.15" customHeight="1" x14ac:dyDescent="0.25">
      <c r="B93" s="449"/>
      <c r="C93" s="449"/>
      <c r="D93" s="449"/>
      <c r="E93" s="451" t="s">
        <v>380</v>
      </c>
      <c r="F93" s="451"/>
      <c r="G93" s="451"/>
      <c r="H93" s="451"/>
      <c r="I93" s="451"/>
      <c r="J93" s="435" t="s">
        <v>578</v>
      </c>
      <c r="K93" s="435"/>
      <c r="L93" s="435"/>
      <c r="M93" s="435"/>
      <c r="N93" s="435"/>
      <c r="O93" s="435"/>
      <c r="P93" s="435"/>
      <c r="Q93" s="435"/>
      <c r="R93" s="435"/>
      <c r="S93" s="448">
        <v>1</v>
      </c>
      <c r="T93" s="450"/>
    </row>
    <row r="94" spans="2:20" customFormat="1" ht="52.9" customHeight="1" x14ac:dyDescent="0.25">
      <c r="B94" s="449"/>
      <c r="C94" s="449"/>
      <c r="D94" s="449"/>
      <c r="E94" s="451" t="s">
        <v>381</v>
      </c>
      <c r="F94" s="451"/>
      <c r="G94" s="451"/>
      <c r="H94" s="451"/>
      <c r="I94" s="451"/>
      <c r="J94" s="435" t="s">
        <v>579</v>
      </c>
      <c r="K94" s="435"/>
      <c r="L94" s="435"/>
      <c r="M94" s="435"/>
      <c r="N94" s="435"/>
      <c r="O94" s="435"/>
      <c r="P94" s="435"/>
      <c r="Q94" s="435"/>
      <c r="R94" s="435"/>
      <c r="S94" s="448">
        <v>1</v>
      </c>
      <c r="T94" s="450"/>
    </row>
    <row r="95" spans="2:20" customFormat="1" ht="36" customHeight="1" x14ac:dyDescent="0.25">
      <c r="B95" s="449"/>
      <c r="C95" s="449"/>
      <c r="D95" s="449"/>
      <c r="E95" s="451" t="s">
        <v>388</v>
      </c>
      <c r="F95" s="451"/>
      <c r="G95" s="451"/>
      <c r="H95" s="451"/>
      <c r="I95" s="451"/>
      <c r="J95" s="435" t="s">
        <v>580</v>
      </c>
      <c r="K95" s="435"/>
      <c r="L95" s="435"/>
      <c r="M95" s="435"/>
      <c r="N95" s="435"/>
      <c r="O95" s="435"/>
      <c r="P95" s="435"/>
      <c r="Q95" s="435"/>
      <c r="R95" s="435"/>
      <c r="S95" s="448">
        <v>1</v>
      </c>
      <c r="T95" s="450"/>
    </row>
    <row r="96" spans="2:20" s="82" customFormat="1" ht="115.15" customHeight="1" x14ac:dyDescent="0.25">
      <c r="B96" s="268" t="s">
        <v>581</v>
      </c>
      <c r="C96" s="449" t="s">
        <v>582</v>
      </c>
      <c r="D96" s="449"/>
      <c r="E96" s="451" t="s">
        <v>583</v>
      </c>
      <c r="F96" s="451"/>
      <c r="G96" s="451"/>
      <c r="H96" s="451"/>
      <c r="I96" s="451"/>
      <c r="J96" s="741" t="s">
        <v>586</v>
      </c>
      <c r="K96" s="741"/>
      <c r="L96" s="741"/>
      <c r="M96" s="741"/>
      <c r="N96" s="741"/>
      <c r="O96" s="741"/>
      <c r="P96" s="741"/>
      <c r="Q96" s="741"/>
      <c r="R96" s="741"/>
      <c r="S96" s="448">
        <v>1</v>
      </c>
      <c r="T96" s="448"/>
    </row>
    <row r="97" spans="1:21" s="82" customFormat="1" ht="134.44999999999999" customHeight="1" x14ac:dyDescent="0.25">
      <c r="B97" s="268" t="s">
        <v>581</v>
      </c>
      <c r="C97" s="776" t="s">
        <v>584</v>
      </c>
      <c r="D97" s="776"/>
      <c r="E97" s="451" t="s">
        <v>389</v>
      </c>
      <c r="F97" s="451"/>
      <c r="G97" s="451"/>
      <c r="H97" s="451"/>
      <c r="I97" s="451"/>
      <c r="J97" s="435" t="s">
        <v>585</v>
      </c>
      <c r="K97" s="435"/>
      <c r="L97" s="435"/>
      <c r="M97" s="435"/>
      <c r="N97" s="435"/>
      <c r="O97" s="435"/>
      <c r="P97" s="435"/>
      <c r="Q97" s="435"/>
      <c r="R97" s="435"/>
      <c r="S97" s="448">
        <v>1</v>
      </c>
      <c r="T97" s="450"/>
    </row>
    <row r="98" spans="1:21" ht="17.25" customHeight="1" x14ac:dyDescent="0.2">
      <c r="B98" s="490"/>
      <c r="C98" s="491"/>
      <c r="D98" s="491"/>
      <c r="E98" s="492"/>
      <c r="F98" s="492"/>
      <c r="G98" s="492"/>
      <c r="H98" s="492"/>
      <c r="I98" s="492"/>
      <c r="J98" s="492"/>
      <c r="K98" s="492"/>
      <c r="L98" s="492"/>
      <c r="M98" s="492"/>
      <c r="N98" s="492"/>
      <c r="O98" s="492"/>
      <c r="P98" s="492"/>
      <c r="Q98" s="492"/>
      <c r="R98" s="492"/>
      <c r="S98" s="492"/>
      <c r="T98" s="493"/>
    </row>
    <row r="99" spans="1:21" ht="28.5" customHeight="1" x14ac:dyDescent="0.2">
      <c r="B99" s="750" t="s">
        <v>29</v>
      </c>
      <c r="C99" s="751"/>
      <c r="D99" s="747" t="s">
        <v>549</v>
      </c>
      <c r="E99" s="748"/>
      <c r="F99" s="748"/>
      <c r="G99" s="748"/>
      <c r="H99" s="748"/>
      <c r="I99" s="748"/>
      <c r="J99" s="749"/>
      <c r="K99" s="747" t="s">
        <v>278</v>
      </c>
      <c r="L99" s="748"/>
      <c r="M99" s="748"/>
      <c r="N99" s="748"/>
      <c r="O99" s="748"/>
      <c r="P99" s="748"/>
      <c r="Q99" s="748"/>
      <c r="R99" s="749"/>
      <c r="S99" s="438" t="s">
        <v>4</v>
      </c>
      <c r="T99" s="439"/>
    </row>
    <row r="100" spans="1:21" ht="72.599999999999994" customHeight="1" x14ac:dyDescent="0.2">
      <c r="B100" s="436" t="s">
        <v>581</v>
      </c>
      <c r="C100" s="436"/>
      <c r="D100" s="432" t="s">
        <v>1159</v>
      </c>
      <c r="E100" s="433"/>
      <c r="F100" s="433"/>
      <c r="G100" s="433"/>
      <c r="H100" s="433"/>
      <c r="I100" s="433"/>
      <c r="J100" s="434"/>
      <c r="K100" s="746" t="s">
        <v>1063</v>
      </c>
      <c r="L100" s="746"/>
      <c r="M100" s="746"/>
      <c r="N100" s="746"/>
      <c r="O100" s="746"/>
      <c r="P100" s="746"/>
      <c r="Q100" s="746"/>
      <c r="R100" s="746"/>
      <c r="S100" s="440" t="s">
        <v>1151</v>
      </c>
      <c r="T100" s="440"/>
    </row>
    <row r="101" spans="1:21" ht="47.45" customHeight="1" x14ac:dyDescent="0.2">
      <c r="B101" s="436" t="s">
        <v>33</v>
      </c>
      <c r="C101" s="436"/>
      <c r="D101" s="432" t="s">
        <v>1152</v>
      </c>
      <c r="E101" s="433"/>
      <c r="F101" s="433"/>
      <c r="G101" s="433"/>
      <c r="H101" s="433"/>
      <c r="I101" s="433"/>
      <c r="J101" s="434"/>
      <c r="K101" s="746" t="s">
        <v>1153</v>
      </c>
      <c r="L101" s="746"/>
      <c r="M101" s="746"/>
      <c r="N101" s="746"/>
      <c r="O101" s="746"/>
      <c r="P101" s="746"/>
      <c r="Q101" s="746"/>
      <c r="R101" s="746"/>
      <c r="S101" s="440">
        <v>44273</v>
      </c>
      <c r="T101" s="440"/>
    </row>
    <row r="102" spans="1:21" ht="43.9" customHeight="1" x14ac:dyDescent="0.2">
      <c r="B102" s="436" t="s">
        <v>1103</v>
      </c>
      <c r="C102" s="436"/>
      <c r="D102" s="432" t="s">
        <v>1154</v>
      </c>
      <c r="E102" s="433"/>
      <c r="F102" s="433"/>
      <c r="G102" s="433"/>
      <c r="H102" s="433"/>
      <c r="I102" s="433"/>
      <c r="J102" s="434"/>
      <c r="K102" s="746" t="s">
        <v>1155</v>
      </c>
      <c r="L102" s="746"/>
      <c r="M102" s="746"/>
      <c r="N102" s="746"/>
      <c r="O102" s="746"/>
      <c r="P102" s="746"/>
      <c r="Q102" s="746"/>
      <c r="R102" s="746"/>
      <c r="S102" s="440">
        <v>44274</v>
      </c>
      <c r="T102" s="440"/>
    </row>
    <row r="103" spans="1:21" ht="36" customHeight="1" x14ac:dyDescent="0.2">
      <c r="B103" s="436" t="s">
        <v>35</v>
      </c>
      <c r="C103" s="436"/>
      <c r="D103" s="432" t="s">
        <v>1156</v>
      </c>
      <c r="E103" s="433"/>
      <c r="F103" s="433"/>
      <c r="G103" s="433"/>
      <c r="H103" s="433"/>
      <c r="I103" s="433"/>
      <c r="J103" s="434"/>
      <c r="K103" s="746" t="s">
        <v>1105</v>
      </c>
      <c r="L103" s="746"/>
      <c r="M103" s="746"/>
      <c r="N103" s="746"/>
      <c r="O103" s="746"/>
      <c r="P103" s="746"/>
      <c r="Q103" s="746"/>
      <c r="R103" s="746"/>
      <c r="S103" s="440">
        <v>44276</v>
      </c>
      <c r="T103" s="440"/>
    </row>
    <row r="104" spans="1:21" ht="36" customHeight="1" x14ac:dyDescent="0.2">
      <c r="B104" s="436" t="s">
        <v>1104</v>
      </c>
      <c r="C104" s="436"/>
      <c r="D104" s="432" t="s">
        <v>1157</v>
      </c>
      <c r="E104" s="433"/>
      <c r="F104" s="433"/>
      <c r="G104" s="433"/>
      <c r="H104" s="433"/>
      <c r="I104" s="433"/>
      <c r="J104" s="434"/>
      <c r="K104" s="746" t="s">
        <v>1105</v>
      </c>
      <c r="L104" s="746"/>
      <c r="M104" s="746"/>
      <c r="N104" s="746"/>
      <c r="O104" s="746"/>
      <c r="P104" s="746"/>
      <c r="Q104" s="746"/>
      <c r="R104" s="746"/>
      <c r="S104" s="440">
        <v>44277</v>
      </c>
      <c r="T104" s="440"/>
    </row>
    <row r="105" spans="1:21" ht="36" customHeight="1" x14ac:dyDescent="0.2">
      <c r="A105" s="2"/>
      <c r="B105" s="436" t="s">
        <v>581</v>
      </c>
      <c r="C105" s="436"/>
      <c r="D105" s="432" t="s">
        <v>1158</v>
      </c>
      <c r="E105" s="433"/>
      <c r="F105" s="433"/>
      <c r="G105" s="433"/>
      <c r="H105" s="433"/>
      <c r="I105" s="433"/>
      <c r="J105" s="434"/>
      <c r="K105" s="746" t="s">
        <v>1063</v>
      </c>
      <c r="L105" s="746"/>
      <c r="M105" s="746"/>
      <c r="N105" s="746"/>
      <c r="O105" s="746"/>
      <c r="P105" s="746"/>
      <c r="Q105" s="746"/>
      <c r="R105" s="746"/>
      <c r="S105" s="440">
        <v>44279</v>
      </c>
      <c r="T105" s="440"/>
      <c r="U105" s="256"/>
    </row>
    <row r="106" spans="1:21" ht="36.6" customHeight="1" x14ac:dyDescent="0.2">
      <c r="A106" s="2"/>
      <c r="B106" s="777" t="s">
        <v>1062</v>
      </c>
      <c r="C106" s="777"/>
      <c r="D106" s="777"/>
      <c r="E106" s="777"/>
      <c r="F106" s="777"/>
      <c r="G106" s="777"/>
      <c r="H106" s="777"/>
      <c r="I106" s="777"/>
      <c r="J106" s="777"/>
      <c r="K106" s="777"/>
      <c r="L106" s="777"/>
      <c r="M106" s="777"/>
      <c r="N106" s="777"/>
      <c r="O106" s="777"/>
      <c r="P106" s="777"/>
      <c r="Q106" s="777"/>
      <c r="R106" s="777"/>
      <c r="S106" s="777"/>
      <c r="T106" s="777"/>
      <c r="U106" s="319"/>
    </row>
    <row r="107" spans="1:21" ht="24.6" customHeight="1" x14ac:dyDescent="0.2">
      <c r="A107" s="2"/>
      <c r="B107" s="438" t="s">
        <v>41</v>
      </c>
      <c r="C107" s="514"/>
      <c r="D107" s="514"/>
      <c r="E107" s="439"/>
      <c r="F107" s="83" t="s">
        <v>29</v>
      </c>
      <c r="G107" s="438" t="s">
        <v>42</v>
      </c>
      <c r="H107" s="514"/>
      <c r="I107" s="514"/>
      <c r="J107" s="514"/>
      <c r="K107" s="514"/>
      <c r="L107" s="514"/>
      <c r="M107" s="514"/>
      <c r="N107" s="514"/>
      <c r="O107" s="514"/>
      <c r="P107" s="514"/>
      <c r="Q107" s="514"/>
      <c r="R107" s="439"/>
      <c r="S107" s="438" t="s">
        <v>4</v>
      </c>
      <c r="T107" s="439"/>
    </row>
    <row r="108" spans="1:21" ht="37.9" customHeight="1" x14ac:dyDescent="0.2">
      <c r="A108" s="2"/>
      <c r="B108" s="395" t="s">
        <v>948</v>
      </c>
      <c r="C108" s="395"/>
      <c r="D108" s="395"/>
      <c r="E108" s="395"/>
      <c r="F108" s="351" t="s">
        <v>33</v>
      </c>
      <c r="G108" s="441" t="s">
        <v>1384</v>
      </c>
      <c r="H108" s="441"/>
      <c r="I108" s="441"/>
      <c r="J108" s="441"/>
      <c r="K108" s="441"/>
      <c r="L108" s="441"/>
      <c r="M108" s="441"/>
      <c r="N108" s="441"/>
      <c r="O108" s="441"/>
      <c r="P108" s="441"/>
      <c r="Q108" s="441"/>
      <c r="R108" s="441"/>
      <c r="S108" s="440">
        <v>44272</v>
      </c>
      <c r="T108" s="440"/>
    </row>
    <row r="109" spans="1:21" ht="37.9" customHeight="1" x14ac:dyDescent="0.2">
      <c r="A109" s="2"/>
      <c r="B109" s="395"/>
      <c r="C109" s="395"/>
      <c r="D109" s="395"/>
      <c r="E109" s="395"/>
      <c r="F109" s="351" t="s">
        <v>33</v>
      </c>
      <c r="G109" s="441" t="s">
        <v>1385</v>
      </c>
      <c r="H109" s="441"/>
      <c r="I109" s="441"/>
      <c r="J109" s="441"/>
      <c r="K109" s="441"/>
      <c r="L109" s="441"/>
      <c r="M109" s="441"/>
      <c r="N109" s="441"/>
      <c r="O109" s="441"/>
      <c r="P109" s="441"/>
      <c r="Q109" s="441"/>
      <c r="R109" s="441"/>
      <c r="S109" s="440">
        <v>44285</v>
      </c>
      <c r="T109" s="440"/>
    </row>
    <row r="110" spans="1:21" ht="37.9" customHeight="1" x14ac:dyDescent="0.2">
      <c r="A110" s="2"/>
      <c r="B110" s="395" t="s">
        <v>997</v>
      </c>
      <c r="C110" s="395"/>
      <c r="D110" s="395"/>
      <c r="E110" s="395"/>
      <c r="F110" s="351">
        <v>1</v>
      </c>
      <c r="G110" s="441" t="s">
        <v>1386</v>
      </c>
      <c r="H110" s="441"/>
      <c r="I110" s="441"/>
      <c r="J110" s="441"/>
      <c r="K110" s="441"/>
      <c r="L110" s="441"/>
      <c r="M110" s="441"/>
      <c r="N110" s="441"/>
      <c r="O110" s="441"/>
      <c r="P110" s="441"/>
      <c r="Q110" s="441"/>
      <c r="R110" s="441"/>
      <c r="S110" s="440">
        <v>44279</v>
      </c>
      <c r="T110" s="440"/>
    </row>
    <row r="111" spans="1:21" ht="37.9" customHeight="1" x14ac:dyDescent="0.2">
      <c r="A111" s="2"/>
      <c r="B111" s="395"/>
      <c r="C111" s="395"/>
      <c r="D111" s="395"/>
      <c r="E111" s="395"/>
      <c r="F111" s="351">
        <v>3</v>
      </c>
      <c r="G111" s="441" t="s">
        <v>1387</v>
      </c>
      <c r="H111" s="441"/>
      <c r="I111" s="441"/>
      <c r="J111" s="441"/>
      <c r="K111" s="441"/>
      <c r="L111" s="441"/>
      <c r="M111" s="441"/>
      <c r="N111" s="441"/>
      <c r="O111" s="441"/>
      <c r="P111" s="441"/>
      <c r="Q111" s="441"/>
      <c r="R111" s="441"/>
      <c r="S111" s="440">
        <v>44280</v>
      </c>
      <c r="T111" s="440"/>
    </row>
    <row r="112" spans="1:21" ht="37.9" customHeight="1" x14ac:dyDescent="0.2">
      <c r="A112" s="2"/>
      <c r="B112" s="395"/>
      <c r="C112" s="395"/>
      <c r="D112" s="395"/>
      <c r="E112" s="395"/>
      <c r="F112" s="351">
        <v>1</v>
      </c>
      <c r="G112" s="441" t="s">
        <v>1388</v>
      </c>
      <c r="H112" s="441"/>
      <c r="I112" s="441"/>
      <c r="J112" s="441"/>
      <c r="K112" s="441"/>
      <c r="L112" s="441"/>
      <c r="M112" s="441"/>
      <c r="N112" s="441"/>
      <c r="O112" s="441"/>
      <c r="P112" s="441"/>
      <c r="Q112" s="441"/>
      <c r="R112" s="441"/>
      <c r="S112" s="440">
        <v>44281</v>
      </c>
      <c r="T112" s="440"/>
    </row>
    <row r="113" spans="1:21" ht="37.9" customHeight="1" x14ac:dyDescent="0.2">
      <c r="A113" s="2"/>
      <c r="B113" s="395" t="s">
        <v>1150</v>
      </c>
      <c r="C113" s="395"/>
      <c r="D113" s="395"/>
      <c r="E113" s="395"/>
      <c r="F113" s="351" t="s">
        <v>33</v>
      </c>
      <c r="G113" s="441" t="s">
        <v>1394</v>
      </c>
      <c r="H113" s="441"/>
      <c r="I113" s="441"/>
      <c r="J113" s="441"/>
      <c r="K113" s="441"/>
      <c r="L113" s="441"/>
      <c r="M113" s="441"/>
      <c r="N113" s="441"/>
      <c r="O113" s="441"/>
      <c r="P113" s="441"/>
      <c r="Q113" s="441"/>
      <c r="R113" s="441"/>
      <c r="S113" s="440">
        <v>44285</v>
      </c>
      <c r="T113" s="440"/>
    </row>
    <row r="114" spans="1:21" ht="37.9" customHeight="1" x14ac:dyDescent="0.2">
      <c r="A114" s="2"/>
      <c r="B114" s="395" t="s">
        <v>1389</v>
      </c>
      <c r="C114" s="395"/>
      <c r="D114" s="395"/>
      <c r="E114" s="395"/>
      <c r="F114" s="351">
        <v>4</v>
      </c>
      <c r="G114" s="441" t="s">
        <v>1390</v>
      </c>
      <c r="H114" s="441"/>
      <c r="I114" s="441"/>
      <c r="J114" s="441"/>
      <c r="K114" s="441"/>
      <c r="L114" s="441"/>
      <c r="M114" s="441"/>
      <c r="N114" s="441"/>
      <c r="O114" s="441"/>
      <c r="P114" s="441"/>
      <c r="Q114" s="441"/>
      <c r="R114" s="441"/>
      <c r="S114" s="440">
        <v>44280</v>
      </c>
      <c r="T114" s="440"/>
    </row>
    <row r="115" spans="1:21" ht="37.9" customHeight="1" x14ac:dyDescent="0.2">
      <c r="A115" s="2"/>
      <c r="B115" s="395"/>
      <c r="C115" s="395"/>
      <c r="D115" s="395"/>
      <c r="E115" s="395"/>
      <c r="F115" s="351">
        <v>3</v>
      </c>
      <c r="G115" s="441" t="s">
        <v>1391</v>
      </c>
      <c r="H115" s="441"/>
      <c r="I115" s="441"/>
      <c r="J115" s="441"/>
      <c r="K115" s="441"/>
      <c r="L115" s="441"/>
      <c r="M115" s="441"/>
      <c r="N115" s="441"/>
      <c r="O115" s="441"/>
      <c r="P115" s="441"/>
      <c r="Q115" s="441"/>
      <c r="R115" s="441"/>
      <c r="S115" s="440">
        <v>44282</v>
      </c>
      <c r="T115" s="440"/>
    </row>
    <row r="116" spans="1:21" ht="37.9" customHeight="1" x14ac:dyDescent="0.2">
      <c r="A116" s="2"/>
      <c r="B116" s="395" t="s">
        <v>1392</v>
      </c>
      <c r="C116" s="395"/>
      <c r="D116" s="395"/>
      <c r="E116" s="395"/>
      <c r="F116" s="351">
        <v>1</v>
      </c>
      <c r="G116" s="441" t="s">
        <v>1393</v>
      </c>
      <c r="H116" s="441"/>
      <c r="I116" s="441"/>
      <c r="J116" s="441"/>
      <c r="K116" s="441"/>
      <c r="L116" s="441"/>
      <c r="M116" s="441"/>
      <c r="N116" s="441"/>
      <c r="O116" s="441"/>
      <c r="P116" s="441"/>
      <c r="Q116" s="441"/>
      <c r="R116" s="441"/>
      <c r="S116" s="440">
        <v>44284</v>
      </c>
      <c r="T116" s="440"/>
    </row>
    <row r="117" spans="1:21" ht="15" customHeight="1" x14ac:dyDescent="0.2">
      <c r="B117" s="45"/>
      <c r="C117" s="40"/>
      <c r="D117" s="40"/>
      <c r="E117" s="40"/>
      <c r="F117" s="40"/>
      <c r="G117" s="40"/>
      <c r="H117" s="40"/>
      <c r="I117" s="40"/>
      <c r="J117" s="40"/>
      <c r="K117" s="40"/>
      <c r="L117" s="40"/>
      <c r="M117" s="40"/>
      <c r="N117" s="40"/>
      <c r="O117" s="40"/>
      <c r="P117" s="40"/>
      <c r="Q117" s="40"/>
      <c r="R117" s="40"/>
      <c r="S117" s="40"/>
      <c r="T117" s="41"/>
    </row>
    <row r="118" spans="1:21" ht="25.5" customHeight="1" x14ac:dyDescent="0.2">
      <c r="B118" s="661" t="s">
        <v>288</v>
      </c>
      <c r="C118" s="662"/>
      <c r="D118" s="662"/>
      <c r="E118" s="662"/>
      <c r="F118" s="662"/>
      <c r="G118" s="662"/>
      <c r="H118" s="662"/>
      <c r="I118" s="662"/>
      <c r="J118" s="662"/>
      <c r="K118" s="662"/>
      <c r="L118" s="662"/>
      <c r="M118" s="662"/>
      <c r="N118" s="662"/>
      <c r="O118" s="662"/>
      <c r="P118" s="662"/>
      <c r="Q118" s="662"/>
      <c r="R118" s="662"/>
      <c r="S118" s="662"/>
      <c r="T118" s="663"/>
      <c r="U118" s="256"/>
    </row>
    <row r="119" spans="1:21" ht="34.9" customHeight="1" x14ac:dyDescent="0.2">
      <c r="B119" s="679" t="s">
        <v>43</v>
      </c>
      <c r="C119" s="680"/>
      <c r="D119" s="438" t="s">
        <v>390</v>
      </c>
      <c r="E119" s="514"/>
      <c r="F119" s="514"/>
      <c r="G119" s="514"/>
      <c r="H119" s="514"/>
      <c r="I119" s="514"/>
      <c r="J119" s="439"/>
      <c r="K119" s="438" t="s">
        <v>44</v>
      </c>
      <c r="L119" s="514"/>
      <c r="M119" s="514"/>
      <c r="N119" s="514"/>
      <c r="O119" s="514"/>
      <c r="P119" s="514"/>
      <c r="Q119" s="514"/>
      <c r="R119" s="439"/>
      <c r="S119" s="438" t="s">
        <v>4</v>
      </c>
      <c r="T119" s="439"/>
    </row>
    <row r="120" spans="1:21" ht="36" customHeight="1" x14ac:dyDescent="0.2">
      <c r="B120" s="377" t="s">
        <v>1404</v>
      </c>
      <c r="C120" s="378"/>
      <c r="D120" s="759" t="s">
        <v>1405</v>
      </c>
      <c r="E120" s="760"/>
      <c r="F120" s="760"/>
      <c r="G120" s="760"/>
      <c r="H120" s="760"/>
      <c r="I120" s="760"/>
      <c r="J120" s="761"/>
      <c r="K120" s="379" t="s">
        <v>1406</v>
      </c>
      <c r="L120" s="380"/>
      <c r="M120" s="380"/>
      <c r="N120" s="380"/>
      <c r="O120" s="380"/>
      <c r="P120" s="380"/>
      <c r="Q120" s="380"/>
      <c r="R120" s="381"/>
      <c r="S120" s="382" t="s">
        <v>1407</v>
      </c>
      <c r="T120" s="383"/>
    </row>
    <row r="121" spans="1:21" ht="54" customHeight="1" x14ac:dyDescent="0.2">
      <c r="B121" s="377" t="s">
        <v>9</v>
      </c>
      <c r="C121" s="378"/>
      <c r="D121" s="379" t="s">
        <v>1408</v>
      </c>
      <c r="E121" s="380"/>
      <c r="F121" s="380"/>
      <c r="G121" s="380"/>
      <c r="H121" s="380"/>
      <c r="I121" s="380"/>
      <c r="J121" s="381"/>
      <c r="K121" s="379" t="s">
        <v>1409</v>
      </c>
      <c r="L121" s="380"/>
      <c r="M121" s="380"/>
      <c r="N121" s="380"/>
      <c r="O121" s="380"/>
      <c r="P121" s="380"/>
      <c r="Q121" s="380"/>
      <c r="R121" s="381"/>
      <c r="S121" s="382">
        <v>44284</v>
      </c>
      <c r="T121" s="383"/>
    </row>
    <row r="122" spans="1:21" ht="51" customHeight="1" x14ac:dyDescent="0.2">
      <c r="B122" s="377" t="s">
        <v>1404</v>
      </c>
      <c r="C122" s="378"/>
      <c r="D122" s="379" t="s">
        <v>1410</v>
      </c>
      <c r="E122" s="380"/>
      <c r="F122" s="380"/>
      <c r="G122" s="380"/>
      <c r="H122" s="380"/>
      <c r="I122" s="380"/>
      <c r="J122" s="381"/>
      <c r="K122" s="379" t="s">
        <v>1411</v>
      </c>
      <c r="L122" s="380"/>
      <c r="M122" s="380"/>
      <c r="N122" s="380"/>
      <c r="O122" s="380"/>
      <c r="P122" s="380"/>
      <c r="Q122" s="380"/>
      <c r="R122" s="381"/>
      <c r="S122" s="382">
        <v>44284</v>
      </c>
      <c r="T122" s="383"/>
    </row>
    <row r="123" spans="1:21" ht="75" customHeight="1" x14ac:dyDescent="0.2">
      <c r="B123" s="377" t="s">
        <v>10</v>
      </c>
      <c r="C123" s="378"/>
      <c r="D123" s="379" t="s">
        <v>1412</v>
      </c>
      <c r="E123" s="380"/>
      <c r="F123" s="380"/>
      <c r="G123" s="380"/>
      <c r="H123" s="380"/>
      <c r="I123" s="380"/>
      <c r="J123" s="381"/>
      <c r="K123" s="379" t="s">
        <v>1413</v>
      </c>
      <c r="L123" s="380"/>
      <c r="M123" s="380"/>
      <c r="N123" s="380"/>
      <c r="O123" s="380"/>
      <c r="P123" s="380"/>
      <c r="Q123" s="380"/>
      <c r="R123" s="381"/>
      <c r="S123" s="382">
        <v>44285</v>
      </c>
      <c r="T123" s="383"/>
    </row>
    <row r="124" spans="1:21" ht="42" customHeight="1" x14ac:dyDescent="0.2">
      <c r="B124" s="377" t="s">
        <v>10</v>
      </c>
      <c r="C124" s="378"/>
      <c r="D124" s="379" t="s">
        <v>1414</v>
      </c>
      <c r="E124" s="380"/>
      <c r="F124" s="380"/>
      <c r="G124" s="380"/>
      <c r="H124" s="380"/>
      <c r="I124" s="380"/>
      <c r="J124" s="381"/>
      <c r="K124" s="379" t="s">
        <v>1415</v>
      </c>
      <c r="L124" s="380"/>
      <c r="M124" s="380"/>
      <c r="N124" s="380"/>
      <c r="O124" s="380"/>
      <c r="P124" s="380"/>
      <c r="Q124" s="380"/>
      <c r="R124" s="381"/>
      <c r="S124" s="382">
        <v>44286</v>
      </c>
      <c r="T124" s="383"/>
    </row>
    <row r="125" spans="1:21" ht="87" customHeight="1" x14ac:dyDescent="0.2">
      <c r="B125" s="377" t="s">
        <v>10</v>
      </c>
      <c r="C125" s="378"/>
      <c r="D125" s="379" t="s">
        <v>1416</v>
      </c>
      <c r="E125" s="380"/>
      <c r="F125" s="380"/>
      <c r="G125" s="380"/>
      <c r="H125" s="380"/>
      <c r="I125" s="380"/>
      <c r="J125" s="381"/>
      <c r="K125" s="379" t="s">
        <v>1417</v>
      </c>
      <c r="L125" s="380"/>
      <c r="M125" s="380"/>
      <c r="N125" s="380"/>
      <c r="O125" s="380"/>
      <c r="P125" s="380"/>
      <c r="Q125" s="380"/>
      <c r="R125" s="381"/>
      <c r="S125" s="382">
        <v>44286</v>
      </c>
      <c r="T125" s="383"/>
    </row>
    <row r="126" spans="1:21" ht="76.900000000000006" customHeight="1" x14ac:dyDescent="0.2">
      <c r="B126" s="377" t="s">
        <v>10</v>
      </c>
      <c r="C126" s="378"/>
      <c r="D126" s="379" t="s">
        <v>1418</v>
      </c>
      <c r="E126" s="380"/>
      <c r="F126" s="380"/>
      <c r="G126" s="380"/>
      <c r="H126" s="380"/>
      <c r="I126" s="380"/>
      <c r="J126" s="381"/>
      <c r="K126" s="379" t="s">
        <v>1419</v>
      </c>
      <c r="L126" s="380"/>
      <c r="M126" s="380"/>
      <c r="N126" s="380"/>
      <c r="O126" s="380"/>
      <c r="P126" s="380"/>
      <c r="Q126" s="380"/>
      <c r="R126" s="381"/>
      <c r="S126" s="382">
        <v>44286</v>
      </c>
      <c r="T126" s="383"/>
    </row>
    <row r="127" spans="1:21" ht="36" customHeight="1" x14ac:dyDescent="0.2">
      <c r="B127" s="377" t="s">
        <v>1404</v>
      </c>
      <c r="C127" s="378"/>
      <c r="D127" s="759" t="s">
        <v>1420</v>
      </c>
      <c r="E127" s="760"/>
      <c r="F127" s="760"/>
      <c r="G127" s="760"/>
      <c r="H127" s="760"/>
      <c r="I127" s="760"/>
      <c r="J127" s="761"/>
      <c r="K127" s="379" t="s">
        <v>1421</v>
      </c>
      <c r="L127" s="380"/>
      <c r="M127" s="380"/>
      <c r="N127" s="380"/>
      <c r="O127" s="380"/>
      <c r="P127" s="380"/>
      <c r="Q127" s="380"/>
      <c r="R127" s="381"/>
      <c r="S127" s="382" t="s">
        <v>1407</v>
      </c>
      <c r="T127" s="383"/>
    </row>
    <row r="128" spans="1:21" s="3" customFormat="1" ht="22.5" customHeight="1" x14ac:dyDescent="0.2">
      <c r="B128" s="764" t="s">
        <v>45</v>
      </c>
      <c r="C128" s="765"/>
      <c r="D128" s="765"/>
      <c r="E128" s="765"/>
      <c r="F128" s="765"/>
      <c r="G128" s="765"/>
      <c r="H128" s="765"/>
      <c r="I128" s="765"/>
      <c r="J128" s="765"/>
      <c r="K128" s="765"/>
      <c r="L128" s="765"/>
      <c r="M128" s="765"/>
      <c r="N128" s="765"/>
      <c r="O128" s="765"/>
      <c r="P128" s="765"/>
      <c r="Q128" s="765"/>
      <c r="R128" s="765"/>
      <c r="S128" s="765"/>
      <c r="T128" s="766"/>
    </row>
    <row r="129" spans="2:20" s="6" customFormat="1" ht="22.5" customHeight="1" x14ac:dyDescent="0.2">
      <c r="B129" s="580" t="s">
        <v>46</v>
      </c>
      <c r="C129" s="581"/>
      <c r="D129" s="581"/>
      <c r="E129" s="581"/>
      <c r="F129" s="581"/>
      <c r="G129" s="581"/>
      <c r="H129" s="581"/>
      <c r="I129" s="581"/>
      <c r="J129" s="581"/>
      <c r="K129" s="581"/>
      <c r="L129" s="581"/>
      <c r="M129" s="581"/>
      <c r="N129" s="581"/>
      <c r="O129" s="581"/>
      <c r="P129" s="581"/>
      <c r="Q129" s="581"/>
      <c r="R129" s="581"/>
      <c r="S129" s="581"/>
      <c r="T129" s="582"/>
    </row>
    <row r="130" spans="2:20" s="7" customFormat="1" ht="47.1" customHeight="1" x14ac:dyDescent="0.25">
      <c r="B130" s="500" t="s">
        <v>391</v>
      </c>
      <c r="C130" s="501"/>
      <c r="D130" s="501"/>
      <c r="E130" s="501"/>
      <c r="F130" s="501"/>
      <c r="G130" s="501"/>
      <c r="H130" s="501"/>
      <c r="I130" s="501"/>
      <c r="J130" s="501"/>
      <c r="K130" s="501"/>
      <c r="L130" s="501"/>
      <c r="M130" s="501"/>
      <c r="N130" s="501"/>
      <c r="O130" s="501"/>
      <c r="P130" s="501"/>
      <c r="Q130" s="501"/>
      <c r="R130" s="501"/>
      <c r="S130" s="501"/>
      <c r="T130" s="502"/>
    </row>
    <row r="131" spans="2:20" s="6" customFormat="1" ht="22.5" customHeight="1" x14ac:dyDescent="0.2">
      <c r="B131" s="414"/>
      <c r="C131" s="415"/>
      <c r="D131" s="415"/>
      <c r="E131" s="415"/>
      <c r="F131" s="415"/>
      <c r="G131" s="415"/>
      <c r="H131" s="415"/>
      <c r="I131" s="415"/>
      <c r="J131" s="415"/>
      <c r="K131" s="415"/>
      <c r="L131" s="415"/>
      <c r="M131" s="415"/>
      <c r="N131" s="415"/>
      <c r="O131" s="415"/>
      <c r="P131" s="415"/>
      <c r="Q131" s="415"/>
      <c r="R131" s="415"/>
      <c r="S131" s="415"/>
      <c r="T131" s="416"/>
    </row>
    <row r="132" spans="2:20" s="6" customFormat="1" ht="22.5" customHeight="1" x14ac:dyDescent="0.2">
      <c r="B132" s="429" t="s">
        <v>47</v>
      </c>
      <c r="C132" s="430"/>
      <c r="D132" s="430"/>
      <c r="E132" s="430"/>
      <c r="F132" s="430"/>
      <c r="G132" s="430"/>
      <c r="H132" s="430"/>
      <c r="I132" s="430"/>
      <c r="J132" s="430"/>
      <c r="K132" s="430"/>
      <c r="L132" s="430"/>
      <c r="M132" s="430"/>
      <c r="N132" s="430"/>
      <c r="O132" s="430"/>
      <c r="P132" s="430"/>
      <c r="Q132" s="430"/>
      <c r="R132" s="430"/>
      <c r="S132" s="430"/>
      <c r="T132" s="431"/>
    </row>
    <row r="133" spans="2:20" s="6" customFormat="1" ht="22.5" customHeight="1" x14ac:dyDescent="0.2">
      <c r="B133" s="531" t="s">
        <v>48</v>
      </c>
      <c r="C133" s="531"/>
      <c r="D133" s="425" t="s">
        <v>392</v>
      </c>
      <c r="E133" s="513"/>
      <c r="F133" s="513"/>
      <c r="G133" s="513"/>
      <c r="H133" s="513"/>
      <c r="I133" s="513"/>
      <c r="J133" s="426"/>
      <c r="K133" s="541" t="s">
        <v>25</v>
      </c>
      <c r="L133" s="541"/>
      <c r="M133" s="541"/>
      <c r="N133" s="541"/>
      <c r="O133" s="541"/>
      <c r="P133" s="541"/>
      <c r="Q133" s="541"/>
      <c r="R133" s="541"/>
      <c r="S133" s="425" t="s">
        <v>49</v>
      </c>
      <c r="T133" s="426"/>
    </row>
    <row r="134" spans="2:20" s="6" customFormat="1" ht="259.14999999999998" customHeight="1" x14ac:dyDescent="0.2">
      <c r="B134" s="421" t="s">
        <v>50</v>
      </c>
      <c r="C134" s="421"/>
      <c r="D134" s="753" t="s">
        <v>393</v>
      </c>
      <c r="E134" s="754"/>
      <c r="F134" s="754"/>
      <c r="G134" s="754"/>
      <c r="H134" s="754"/>
      <c r="I134" s="754"/>
      <c r="J134" s="755"/>
      <c r="K134" s="752" t="s">
        <v>414</v>
      </c>
      <c r="L134" s="752"/>
      <c r="M134" s="752"/>
      <c r="N134" s="752"/>
      <c r="O134" s="752"/>
      <c r="P134" s="752"/>
      <c r="Q134" s="752"/>
      <c r="R134" s="752"/>
      <c r="S134" s="427" t="s">
        <v>415</v>
      </c>
      <c r="T134" s="428"/>
    </row>
    <row r="135" spans="2:20" s="6" customFormat="1" ht="126.75" customHeight="1" x14ac:dyDescent="0.2">
      <c r="B135" s="421" t="s">
        <v>51</v>
      </c>
      <c r="C135" s="421"/>
      <c r="D135" s="422" t="s">
        <v>394</v>
      </c>
      <c r="E135" s="423"/>
      <c r="F135" s="423"/>
      <c r="G135" s="423"/>
      <c r="H135" s="423"/>
      <c r="I135" s="423"/>
      <c r="J135" s="424"/>
      <c r="K135" s="452" t="s">
        <v>52</v>
      </c>
      <c r="L135" s="452"/>
      <c r="M135" s="452"/>
      <c r="N135" s="452"/>
      <c r="O135" s="452"/>
      <c r="P135" s="452"/>
      <c r="Q135" s="452"/>
      <c r="R135" s="452"/>
      <c r="S135" s="427" t="s">
        <v>415</v>
      </c>
      <c r="T135" s="428"/>
    </row>
    <row r="136" spans="2:20" s="6" customFormat="1" ht="82.5" customHeight="1" x14ac:dyDescent="0.2">
      <c r="B136" s="421" t="s">
        <v>53</v>
      </c>
      <c r="C136" s="421"/>
      <c r="D136" s="422" t="s">
        <v>395</v>
      </c>
      <c r="E136" s="423"/>
      <c r="F136" s="423"/>
      <c r="G136" s="423"/>
      <c r="H136" s="423"/>
      <c r="I136" s="423"/>
      <c r="J136" s="424"/>
      <c r="K136" s="452" t="s">
        <v>54</v>
      </c>
      <c r="L136" s="452"/>
      <c r="M136" s="452"/>
      <c r="N136" s="452"/>
      <c r="O136" s="452"/>
      <c r="P136" s="452"/>
      <c r="Q136" s="452"/>
      <c r="R136" s="452"/>
      <c r="S136" s="462" t="s">
        <v>55</v>
      </c>
      <c r="T136" s="463"/>
    </row>
    <row r="137" spans="2:20" s="6" customFormat="1" ht="329.25" customHeight="1" x14ac:dyDescent="0.2">
      <c r="B137" s="421" t="s">
        <v>22</v>
      </c>
      <c r="C137" s="421"/>
      <c r="D137" s="422" t="s">
        <v>396</v>
      </c>
      <c r="E137" s="423"/>
      <c r="F137" s="423"/>
      <c r="G137" s="423"/>
      <c r="H137" s="423"/>
      <c r="I137" s="423"/>
      <c r="J137" s="424"/>
      <c r="K137" s="441" t="s">
        <v>112</v>
      </c>
      <c r="L137" s="442"/>
      <c r="M137" s="442"/>
      <c r="N137" s="442"/>
      <c r="O137" s="442"/>
      <c r="P137" s="442"/>
      <c r="Q137" s="442"/>
      <c r="R137" s="442"/>
      <c r="S137" s="462" t="s">
        <v>55</v>
      </c>
      <c r="T137" s="463"/>
    </row>
    <row r="138" spans="2:20" s="6" customFormat="1" ht="158.1" customHeight="1" x14ac:dyDescent="0.2">
      <c r="B138" s="421" t="s">
        <v>56</v>
      </c>
      <c r="C138" s="421"/>
      <c r="D138" s="422" t="s">
        <v>397</v>
      </c>
      <c r="E138" s="423"/>
      <c r="F138" s="423"/>
      <c r="G138" s="423"/>
      <c r="H138" s="423"/>
      <c r="I138" s="423"/>
      <c r="J138" s="424"/>
      <c r="K138" s="452" t="s">
        <v>57</v>
      </c>
      <c r="L138" s="452"/>
      <c r="M138" s="452"/>
      <c r="N138" s="452"/>
      <c r="O138" s="452"/>
      <c r="P138" s="452"/>
      <c r="Q138" s="452"/>
      <c r="R138" s="452"/>
      <c r="S138" s="427" t="s">
        <v>58</v>
      </c>
      <c r="T138" s="428"/>
    </row>
    <row r="139" spans="2:20" s="6" customFormat="1" ht="22.5" customHeight="1" x14ac:dyDescent="0.2">
      <c r="B139" s="578"/>
      <c r="C139" s="593"/>
      <c r="D139" s="593"/>
      <c r="E139" s="593"/>
      <c r="F139" s="593"/>
      <c r="G139" s="593"/>
      <c r="H139" s="593"/>
      <c r="I139" s="593"/>
      <c r="J139" s="593"/>
      <c r="K139" s="593"/>
      <c r="L139" s="593"/>
      <c r="M139" s="593"/>
      <c r="N139" s="593"/>
      <c r="O139" s="593"/>
      <c r="P139" s="593"/>
      <c r="Q139" s="593"/>
      <c r="R139" s="593"/>
      <c r="S139" s="593"/>
      <c r="T139" s="579"/>
    </row>
    <row r="140" spans="2:20" s="3" customFormat="1" ht="22.5" customHeight="1" x14ac:dyDescent="0.2">
      <c r="B140" s="429" t="s">
        <v>113</v>
      </c>
      <c r="C140" s="430"/>
      <c r="D140" s="430"/>
      <c r="E140" s="430"/>
      <c r="F140" s="430"/>
      <c r="G140" s="430"/>
      <c r="H140" s="430"/>
      <c r="I140" s="430"/>
      <c r="J140" s="430"/>
      <c r="K140" s="430"/>
      <c r="L140" s="430"/>
      <c r="M140" s="430"/>
      <c r="N140" s="430"/>
      <c r="O140" s="430"/>
      <c r="P140" s="430"/>
      <c r="Q140" s="430"/>
      <c r="R140" s="430"/>
      <c r="S140" s="430"/>
      <c r="T140" s="431"/>
    </row>
    <row r="141" spans="2:20" s="3" customFormat="1" ht="29.25" customHeight="1" x14ac:dyDescent="0.2">
      <c r="B141" s="4"/>
      <c r="C141" s="4"/>
      <c r="D141" s="4"/>
      <c r="E141" s="4"/>
      <c r="F141" s="4"/>
      <c r="G141" s="70"/>
      <c r="H141" s="4"/>
      <c r="I141" s="5"/>
      <c r="J141" s="4"/>
      <c r="K141" s="4"/>
      <c r="L141" s="453"/>
      <c r="M141" s="454"/>
      <c r="N141" s="454"/>
      <c r="O141" s="454"/>
      <c r="P141" s="454"/>
      <c r="Q141" s="454"/>
      <c r="R141" s="454"/>
      <c r="S141" s="454"/>
      <c r="T141" s="455"/>
    </row>
    <row r="142" spans="2:20" s="3" customFormat="1" ht="22.5" customHeight="1" x14ac:dyDescent="0.2">
      <c r="B142" s="494" t="s">
        <v>59</v>
      </c>
      <c r="C142" s="495"/>
      <c r="D142" s="495"/>
      <c r="E142" s="495"/>
      <c r="F142" s="495"/>
      <c r="G142" s="495"/>
      <c r="H142" s="495"/>
      <c r="I142" s="495"/>
      <c r="J142" s="495"/>
      <c r="K142" s="496"/>
      <c r="L142" s="456"/>
      <c r="M142" s="457"/>
      <c r="N142" s="457"/>
      <c r="O142" s="457"/>
      <c r="P142" s="457"/>
      <c r="Q142" s="457"/>
      <c r="R142" s="457"/>
      <c r="S142" s="457"/>
      <c r="T142" s="458"/>
    </row>
    <row r="143" spans="2:20" s="3" customFormat="1" ht="28.5" customHeight="1" x14ac:dyDescent="0.2">
      <c r="B143" s="421" t="s">
        <v>60</v>
      </c>
      <c r="C143" s="421"/>
      <c r="D143" s="421"/>
      <c r="E143" s="494" t="s">
        <v>347</v>
      </c>
      <c r="F143" s="496"/>
      <c r="G143" s="8" t="s">
        <v>61</v>
      </c>
      <c r="H143" s="9" t="s">
        <v>62</v>
      </c>
      <c r="I143" s="10" t="s">
        <v>63</v>
      </c>
      <c r="J143" s="66" t="s">
        <v>64</v>
      </c>
      <c r="K143" s="66" t="s">
        <v>65</v>
      </c>
      <c r="L143" s="456"/>
      <c r="M143" s="457"/>
      <c r="N143" s="457"/>
      <c r="O143" s="457"/>
      <c r="P143" s="457"/>
      <c r="Q143" s="457"/>
      <c r="R143" s="457"/>
      <c r="S143" s="457"/>
      <c r="T143" s="458"/>
    </row>
    <row r="144" spans="2:20" s="3" customFormat="1" ht="25.5" customHeight="1" x14ac:dyDescent="0.2">
      <c r="B144" s="443" t="s">
        <v>66</v>
      </c>
      <c r="C144" s="444"/>
      <c r="D144" s="445"/>
      <c r="E144" s="446">
        <v>38.89</v>
      </c>
      <c r="F144" s="447"/>
      <c r="G144" s="13">
        <f>+E157</f>
        <v>0.73209999999999997</v>
      </c>
      <c r="H144" s="27">
        <f>+G157</f>
        <v>0.86450000000000005</v>
      </c>
      <c r="I144" s="11">
        <v>42684</v>
      </c>
      <c r="J144" s="11">
        <v>44923</v>
      </c>
      <c r="K144" s="12">
        <f t="shared" ref="K144:K151" si="0">+J144-I144</f>
        <v>2239</v>
      </c>
      <c r="L144" s="456"/>
      <c r="M144" s="457"/>
      <c r="N144" s="457"/>
      <c r="O144" s="457"/>
      <c r="P144" s="457"/>
      <c r="Q144" s="457"/>
      <c r="R144" s="457"/>
      <c r="S144" s="457"/>
      <c r="T144" s="458"/>
    </row>
    <row r="145" spans="2:20" s="3" customFormat="1" ht="15" customHeight="1" x14ac:dyDescent="0.2">
      <c r="B145" s="443" t="s">
        <v>67</v>
      </c>
      <c r="C145" s="444"/>
      <c r="D145" s="445"/>
      <c r="E145" s="446">
        <v>21.84</v>
      </c>
      <c r="F145" s="447"/>
      <c r="G145" s="13">
        <f>+F200</f>
        <v>0.56569999999999998</v>
      </c>
      <c r="H145" s="27">
        <f>+H200</f>
        <v>0.69810000000000005</v>
      </c>
      <c r="I145" s="11">
        <v>43044</v>
      </c>
      <c r="J145" s="11">
        <v>44772</v>
      </c>
      <c r="K145" s="12">
        <f t="shared" si="0"/>
        <v>1728</v>
      </c>
      <c r="L145" s="456"/>
      <c r="M145" s="457"/>
      <c r="N145" s="457"/>
      <c r="O145" s="457"/>
      <c r="P145" s="457"/>
      <c r="Q145" s="457"/>
      <c r="R145" s="457"/>
      <c r="S145" s="457"/>
      <c r="T145" s="458"/>
    </row>
    <row r="146" spans="2:20" s="3" customFormat="1" ht="30.75" customHeight="1" x14ac:dyDescent="0.2">
      <c r="B146" s="443" t="s">
        <v>68</v>
      </c>
      <c r="C146" s="444"/>
      <c r="D146" s="445"/>
      <c r="E146" s="446">
        <v>0</v>
      </c>
      <c r="F146" s="447"/>
      <c r="G146" s="95">
        <f>F242</f>
        <v>1</v>
      </c>
      <c r="H146" s="96">
        <f>H242</f>
        <v>1</v>
      </c>
      <c r="I146" s="11">
        <v>42689</v>
      </c>
      <c r="J146" s="11">
        <v>42840</v>
      </c>
      <c r="K146" s="12">
        <f t="shared" si="0"/>
        <v>151</v>
      </c>
      <c r="L146" s="456"/>
      <c r="M146" s="457"/>
      <c r="N146" s="457"/>
      <c r="O146" s="457"/>
      <c r="P146" s="457"/>
      <c r="Q146" s="457"/>
      <c r="R146" s="457"/>
      <c r="S146" s="457"/>
      <c r="T146" s="458"/>
    </row>
    <row r="147" spans="2:20" s="3" customFormat="1" ht="25.5" customHeight="1" x14ac:dyDescent="0.2">
      <c r="B147" s="443" t="s">
        <v>69</v>
      </c>
      <c r="C147" s="444"/>
      <c r="D147" s="445"/>
      <c r="E147" s="446">
        <v>34.69</v>
      </c>
      <c r="F147" s="447"/>
      <c r="G147" s="13">
        <f>+E257</f>
        <v>0.79569999999999996</v>
      </c>
      <c r="H147" s="27">
        <f>+G257</f>
        <v>0.86429999999999996</v>
      </c>
      <c r="I147" s="11">
        <v>42684</v>
      </c>
      <c r="J147" s="11">
        <v>44923</v>
      </c>
      <c r="K147" s="12">
        <f t="shared" si="0"/>
        <v>2239</v>
      </c>
      <c r="L147" s="456"/>
      <c r="M147" s="457"/>
      <c r="N147" s="457"/>
      <c r="O147" s="457"/>
      <c r="P147" s="457"/>
      <c r="Q147" s="457"/>
      <c r="R147" s="457"/>
      <c r="S147" s="457"/>
      <c r="T147" s="458"/>
    </row>
    <row r="148" spans="2:20" s="3" customFormat="1" ht="23.25" customHeight="1" x14ac:dyDescent="0.2">
      <c r="B148" s="443" t="s">
        <v>486</v>
      </c>
      <c r="C148" s="444"/>
      <c r="D148" s="445"/>
      <c r="E148" s="767">
        <v>4.58</v>
      </c>
      <c r="F148" s="768"/>
      <c r="G148" s="95">
        <f>+H281</f>
        <v>1</v>
      </c>
      <c r="H148" s="96">
        <f>+H278</f>
        <v>1</v>
      </c>
      <c r="I148" s="11">
        <v>42684</v>
      </c>
      <c r="J148" s="11">
        <v>43895</v>
      </c>
      <c r="K148" s="773">
        <f t="shared" si="0"/>
        <v>1211</v>
      </c>
      <c r="L148" s="456"/>
      <c r="M148" s="457"/>
      <c r="N148" s="457"/>
      <c r="O148" s="457"/>
      <c r="P148" s="457"/>
      <c r="Q148" s="457"/>
      <c r="R148" s="457"/>
      <c r="S148" s="457"/>
      <c r="T148" s="458"/>
    </row>
    <row r="149" spans="2:20" s="3" customFormat="1" ht="22.5" customHeight="1" x14ac:dyDescent="0.2">
      <c r="B149" s="443" t="s">
        <v>487</v>
      </c>
      <c r="C149" s="444"/>
      <c r="D149" s="445"/>
      <c r="E149" s="769"/>
      <c r="F149" s="770"/>
      <c r="G149" s="95">
        <f>+F291</f>
        <v>1</v>
      </c>
      <c r="H149" s="96">
        <f>+H291</f>
        <v>1</v>
      </c>
      <c r="I149" s="11">
        <v>42684</v>
      </c>
      <c r="J149" s="11">
        <v>43895</v>
      </c>
      <c r="K149" s="774"/>
      <c r="L149" s="456"/>
      <c r="M149" s="457"/>
      <c r="N149" s="457"/>
      <c r="O149" s="457"/>
      <c r="P149" s="457"/>
      <c r="Q149" s="457"/>
      <c r="R149" s="457"/>
      <c r="S149" s="457"/>
      <c r="T149" s="458"/>
    </row>
    <row r="150" spans="2:20" s="18" customFormat="1" ht="19.5" customHeight="1" x14ac:dyDescent="0.2">
      <c r="B150" s="443" t="s">
        <v>99</v>
      </c>
      <c r="C150" s="444"/>
      <c r="D150" s="445"/>
      <c r="E150" s="771"/>
      <c r="F150" s="772"/>
      <c r="G150" s="95">
        <v>1</v>
      </c>
      <c r="H150" s="96">
        <v>1</v>
      </c>
      <c r="I150" s="14"/>
      <c r="J150" s="14"/>
      <c r="K150" s="775"/>
      <c r="L150" s="456"/>
      <c r="M150" s="457"/>
      <c r="N150" s="457"/>
      <c r="O150" s="457"/>
      <c r="P150" s="457"/>
      <c r="Q150" s="457"/>
      <c r="R150" s="457"/>
      <c r="S150" s="457"/>
      <c r="T150" s="458"/>
    </row>
    <row r="151" spans="2:20" s="18" customFormat="1" ht="21.75" customHeight="1" x14ac:dyDescent="0.25">
      <c r="B151" s="494" t="s">
        <v>70</v>
      </c>
      <c r="C151" s="495"/>
      <c r="D151" s="496"/>
      <c r="E151" s="762">
        <f>SUM(E144:F148)</f>
        <v>100</v>
      </c>
      <c r="F151" s="763"/>
      <c r="G151" s="92">
        <f>+G144*E144+G145*E145+G146*E146+G147*E147+G149*E148</f>
        <v>73.00909</v>
      </c>
      <c r="H151" s="92">
        <f>+H144*E144+H145*E145+H146*E146+H147*E147+H150*E148</f>
        <v>83.429476000000008</v>
      </c>
      <c r="I151" s="93">
        <v>42684</v>
      </c>
      <c r="J151" s="93">
        <v>44549</v>
      </c>
      <c r="K151" s="94">
        <f t="shared" si="0"/>
        <v>1865</v>
      </c>
      <c r="L151" s="456"/>
      <c r="M151" s="457"/>
      <c r="N151" s="457"/>
      <c r="O151" s="457"/>
      <c r="P151" s="457"/>
      <c r="Q151" s="457"/>
      <c r="R151" s="457"/>
      <c r="S151" s="457"/>
      <c r="T151" s="458"/>
    </row>
    <row r="152" spans="2:20" s="18" customFormat="1" ht="14.25" x14ac:dyDescent="0.2">
      <c r="B152" s="67"/>
      <c r="C152" s="67"/>
      <c r="D152" s="67"/>
      <c r="E152" s="13"/>
      <c r="F152" s="13"/>
      <c r="G152" s="15"/>
      <c r="H152" s="14"/>
      <c r="I152" s="16"/>
      <c r="J152" s="14"/>
      <c r="K152" s="14"/>
      <c r="L152" s="459"/>
      <c r="M152" s="460"/>
      <c r="N152" s="460"/>
      <c r="O152" s="460"/>
      <c r="P152" s="460"/>
      <c r="Q152" s="460"/>
      <c r="R152" s="460"/>
      <c r="S152" s="460"/>
      <c r="T152" s="461"/>
    </row>
    <row r="153" spans="2:20" s="3" customFormat="1" ht="15" customHeight="1" x14ac:dyDescent="0.2">
      <c r="B153" s="730" t="s">
        <v>71</v>
      </c>
      <c r="C153" s="731"/>
      <c r="D153" s="731"/>
      <c r="E153" s="731"/>
      <c r="F153" s="731"/>
      <c r="G153" s="731"/>
      <c r="H153" s="731"/>
      <c r="I153" s="731"/>
      <c r="J153" s="731"/>
      <c r="K153" s="731"/>
      <c r="L153" s="731"/>
      <c r="M153" s="731"/>
      <c r="N153" s="731"/>
      <c r="O153" s="731"/>
      <c r="P153" s="731"/>
      <c r="Q153" s="731"/>
      <c r="R153" s="731"/>
      <c r="S153" s="731"/>
      <c r="T153" s="732"/>
    </row>
    <row r="154" spans="2:20" s="3" customFormat="1" ht="22.5" customHeight="1" x14ac:dyDescent="0.2">
      <c r="B154" s="706" t="s">
        <v>404</v>
      </c>
      <c r="C154" s="707"/>
      <c r="D154" s="707"/>
      <c r="E154" s="707"/>
      <c r="F154" s="707"/>
      <c r="G154" s="707"/>
      <c r="H154" s="707"/>
      <c r="I154" s="707"/>
      <c r="J154" s="707"/>
      <c r="K154" s="707"/>
      <c r="L154" s="707"/>
      <c r="M154" s="707"/>
      <c r="N154" s="707"/>
      <c r="O154" s="707"/>
      <c r="P154" s="707"/>
      <c r="Q154" s="707"/>
      <c r="R154" s="707"/>
      <c r="S154" s="707"/>
      <c r="T154" s="708"/>
    </row>
    <row r="155" spans="2:20" s="3" customFormat="1" ht="33.75" customHeight="1" x14ac:dyDescent="0.2">
      <c r="B155" s="397" t="s">
        <v>114</v>
      </c>
      <c r="C155" s="398"/>
      <c r="D155" s="398"/>
      <c r="E155" s="398"/>
      <c r="F155" s="398"/>
      <c r="G155" s="398"/>
      <c r="H155" s="398"/>
      <c r="I155" s="398"/>
      <c r="J155" s="398"/>
      <c r="K155" s="399"/>
      <c r="L155" s="470"/>
      <c r="M155" s="471"/>
      <c r="N155" s="471"/>
      <c r="O155" s="471"/>
      <c r="P155" s="471"/>
      <c r="Q155" s="471"/>
      <c r="R155" s="471"/>
      <c r="S155" s="471"/>
      <c r="T155" s="472"/>
    </row>
    <row r="156" spans="2:20" s="3" customFormat="1" ht="22.5" customHeight="1" x14ac:dyDescent="0.2">
      <c r="B156" s="395" t="s">
        <v>72</v>
      </c>
      <c r="C156" s="395"/>
      <c r="D156" s="395"/>
      <c r="E156" s="377" t="s">
        <v>348</v>
      </c>
      <c r="F156" s="378"/>
      <c r="G156" s="395" t="s">
        <v>62</v>
      </c>
      <c r="H156" s="395"/>
      <c r="I156" s="395" t="s">
        <v>73</v>
      </c>
      <c r="J156" s="395"/>
      <c r="K156" s="395"/>
      <c r="L156" s="473"/>
      <c r="M156" s="474"/>
      <c r="N156" s="474"/>
      <c r="O156" s="474"/>
      <c r="P156" s="474"/>
      <c r="Q156" s="474"/>
      <c r="R156" s="474"/>
      <c r="S156" s="474"/>
      <c r="T156" s="475"/>
    </row>
    <row r="157" spans="2:20" s="3" customFormat="1" ht="22.5" customHeight="1" x14ac:dyDescent="0.2">
      <c r="B157" s="483" t="s">
        <v>74</v>
      </c>
      <c r="C157" s="483"/>
      <c r="D157" s="483"/>
      <c r="E157" s="465">
        <f>+G160</f>
        <v>0.73209999999999997</v>
      </c>
      <c r="F157" s="466"/>
      <c r="G157" s="437">
        <v>0.86450000000000005</v>
      </c>
      <c r="H157" s="437"/>
      <c r="I157" s="396">
        <f>E157-G157</f>
        <v>-0.13240000000000007</v>
      </c>
      <c r="J157" s="396"/>
      <c r="K157" s="396"/>
      <c r="L157" s="473"/>
      <c r="M157" s="474"/>
      <c r="N157" s="474"/>
      <c r="O157" s="474"/>
      <c r="P157" s="474"/>
      <c r="Q157" s="474"/>
      <c r="R157" s="474"/>
      <c r="S157" s="474"/>
      <c r="T157" s="475"/>
    </row>
    <row r="158" spans="2:20" s="3" customFormat="1" ht="22.5" customHeight="1" x14ac:dyDescent="0.2">
      <c r="B158" s="578"/>
      <c r="C158" s="593"/>
      <c r="D158" s="593"/>
      <c r="E158" s="593"/>
      <c r="F158" s="593"/>
      <c r="G158" s="593"/>
      <c r="H158" s="593"/>
      <c r="I158" s="593"/>
      <c r="J158" s="593"/>
      <c r="K158" s="579"/>
      <c r="L158" s="473"/>
      <c r="M158" s="474"/>
      <c r="N158" s="474"/>
      <c r="O158" s="474"/>
      <c r="P158" s="474"/>
      <c r="Q158" s="474"/>
      <c r="R158" s="474"/>
      <c r="S158" s="474"/>
      <c r="T158" s="475"/>
    </row>
    <row r="159" spans="2:20" s="3" customFormat="1" ht="32.25" customHeight="1" x14ac:dyDescent="0.2">
      <c r="B159" s="395" t="s">
        <v>75</v>
      </c>
      <c r="C159" s="395"/>
      <c r="D159" s="395" t="s">
        <v>64</v>
      </c>
      <c r="E159" s="395"/>
      <c r="F159" s="63" t="s">
        <v>76</v>
      </c>
      <c r="G159" s="396" t="s">
        <v>77</v>
      </c>
      <c r="H159" s="396"/>
      <c r="I159" s="63" t="s">
        <v>78</v>
      </c>
      <c r="J159" s="396" t="s">
        <v>79</v>
      </c>
      <c r="K159" s="396"/>
      <c r="L159" s="473"/>
      <c r="M159" s="474"/>
      <c r="N159" s="474"/>
      <c r="O159" s="474"/>
      <c r="P159" s="474"/>
      <c r="Q159" s="474"/>
      <c r="R159" s="474"/>
      <c r="S159" s="474"/>
      <c r="T159" s="475"/>
    </row>
    <row r="160" spans="2:20" s="3" customFormat="1" ht="29.25" customHeight="1" x14ac:dyDescent="0.2">
      <c r="B160" s="464">
        <f>I144</f>
        <v>42684</v>
      </c>
      <c r="C160" s="505"/>
      <c r="D160" s="464">
        <f>J144</f>
        <v>44923</v>
      </c>
      <c r="E160" s="505"/>
      <c r="F160" s="17">
        <f>K144</f>
        <v>2239</v>
      </c>
      <c r="G160" s="756">
        <v>0.73209999999999997</v>
      </c>
      <c r="H160" s="757"/>
      <c r="I160" s="757"/>
      <c r="J160" s="757"/>
      <c r="K160" s="758"/>
      <c r="L160" s="473"/>
      <c r="M160" s="474"/>
      <c r="N160" s="474"/>
      <c r="O160" s="474"/>
      <c r="P160" s="474"/>
      <c r="Q160" s="474"/>
      <c r="R160" s="474"/>
      <c r="S160" s="474"/>
      <c r="T160" s="475"/>
    </row>
    <row r="161" spans="2:21" s="3" customFormat="1" ht="25.5" customHeight="1" x14ac:dyDescent="0.2">
      <c r="B161" s="578"/>
      <c r="C161" s="593"/>
      <c r="D161" s="593"/>
      <c r="E161" s="593"/>
      <c r="F161" s="593"/>
      <c r="G161" s="593"/>
      <c r="H161" s="593"/>
      <c r="I161" s="593"/>
      <c r="J161" s="593"/>
      <c r="K161" s="579"/>
      <c r="L161" s="473"/>
      <c r="M161" s="474"/>
      <c r="N161" s="474"/>
      <c r="O161" s="474"/>
      <c r="P161" s="474"/>
      <c r="Q161" s="474"/>
      <c r="R161" s="474"/>
      <c r="S161" s="474"/>
      <c r="T161" s="475"/>
    </row>
    <row r="162" spans="2:21" s="3" customFormat="1" ht="19.5" customHeight="1" x14ac:dyDescent="0.2">
      <c r="B162" s="397" t="s">
        <v>80</v>
      </c>
      <c r="C162" s="398"/>
      <c r="D162" s="398"/>
      <c r="E162" s="398"/>
      <c r="F162" s="398"/>
      <c r="G162" s="398"/>
      <c r="H162" s="398"/>
      <c r="I162" s="398"/>
      <c r="J162" s="398"/>
      <c r="K162" s="399"/>
      <c r="L162" s="476"/>
      <c r="M162" s="477"/>
      <c r="N162" s="477"/>
      <c r="O162" s="477"/>
      <c r="P162" s="477"/>
      <c r="Q162" s="477"/>
      <c r="R162" s="477"/>
      <c r="S162" s="477"/>
      <c r="T162" s="478"/>
    </row>
    <row r="163" spans="2:21" s="3" customFormat="1" ht="22.5" customHeight="1" x14ac:dyDescent="0.2">
      <c r="B163" s="467" t="s">
        <v>81</v>
      </c>
      <c r="C163" s="467"/>
      <c r="D163" s="467"/>
      <c r="E163" s="467"/>
      <c r="F163" s="417" t="s">
        <v>531</v>
      </c>
      <c r="G163" s="417"/>
      <c r="H163" s="417"/>
      <c r="I163" s="417"/>
      <c r="J163" s="587" t="s">
        <v>82</v>
      </c>
      <c r="K163" s="588"/>
      <c r="L163" s="588"/>
      <c r="M163" s="588"/>
      <c r="N163" s="588"/>
      <c r="O163" s="588"/>
      <c r="P163" s="588"/>
      <c r="Q163" s="588"/>
      <c r="R163" s="588"/>
      <c r="S163" s="588"/>
      <c r="T163" s="589"/>
    </row>
    <row r="164" spans="2:21" s="3" customFormat="1" ht="19.5" customHeight="1" x14ac:dyDescent="0.2">
      <c r="B164" s="467" t="s">
        <v>83</v>
      </c>
      <c r="C164" s="467"/>
      <c r="D164" s="467" t="s">
        <v>349</v>
      </c>
      <c r="E164" s="467"/>
      <c r="F164" s="417"/>
      <c r="G164" s="417"/>
      <c r="H164" s="417"/>
      <c r="I164" s="417"/>
      <c r="J164" s="590"/>
      <c r="K164" s="591"/>
      <c r="L164" s="591"/>
      <c r="M164" s="591"/>
      <c r="N164" s="591"/>
      <c r="O164" s="591"/>
      <c r="P164" s="591"/>
      <c r="Q164" s="591"/>
      <c r="R164" s="591"/>
      <c r="S164" s="591"/>
      <c r="T164" s="592"/>
    </row>
    <row r="165" spans="2:21" s="3" customFormat="1" ht="77.45" customHeight="1" x14ac:dyDescent="0.2">
      <c r="B165" s="386" t="s">
        <v>403</v>
      </c>
      <c r="C165" s="387"/>
      <c r="D165" s="386" t="s">
        <v>490</v>
      </c>
      <c r="E165" s="387"/>
      <c r="F165" s="386" t="s">
        <v>1081</v>
      </c>
      <c r="G165" s="394"/>
      <c r="H165" s="394"/>
      <c r="I165" s="387"/>
      <c r="J165" s="388" t="s">
        <v>1082</v>
      </c>
      <c r="K165" s="389"/>
      <c r="L165" s="389"/>
      <c r="M165" s="389"/>
      <c r="N165" s="389"/>
      <c r="O165" s="389"/>
      <c r="P165" s="389"/>
      <c r="Q165" s="389"/>
      <c r="R165" s="389"/>
      <c r="S165" s="389"/>
      <c r="T165" s="390"/>
      <c r="U165" s="255"/>
    </row>
    <row r="166" spans="2:21" s="3" customFormat="1" ht="127.9" customHeight="1" x14ac:dyDescent="0.2">
      <c r="B166" s="386" t="s">
        <v>518</v>
      </c>
      <c r="C166" s="387"/>
      <c r="D166" s="386" t="s">
        <v>540</v>
      </c>
      <c r="E166" s="387"/>
      <c r="F166" s="391" t="s">
        <v>1180</v>
      </c>
      <c r="G166" s="392"/>
      <c r="H166" s="392"/>
      <c r="I166" s="393"/>
      <c r="J166" s="388" t="s">
        <v>1181</v>
      </c>
      <c r="K166" s="389"/>
      <c r="L166" s="389"/>
      <c r="M166" s="389"/>
      <c r="N166" s="389"/>
      <c r="O166" s="389"/>
      <c r="P166" s="389"/>
      <c r="Q166" s="389"/>
      <c r="R166" s="389"/>
      <c r="S166" s="389"/>
      <c r="T166" s="390"/>
      <c r="U166" s="255"/>
    </row>
    <row r="167" spans="2:21" s="3" customFormat="1" ht="49.9" customHeight="1" x14ac:dyDescent="0.2">
      <c r="B167" s="386" t="s">
        <v>748</v>
      </c>
      <c r="C167" s="387"/>
      <c r="D167" s="386" t="s">
        <v>810</v>
      </c>
      <c r="E167" s="387"/>
      <c r="F167" s="391" t="s">
        <v>742</v>
      </c>
      <c r="G167" s="392"/>
      <c r="H167" s="392"/>
      <c r="I167" s="393"/>
      <c r="J167" s="388" t="s">
        <v>1112</v>
      </c>
      <c r="K167" s="389"/>
      <c r="L167" s="389"/>
      <c r="M167" s="389"/>
      <c r="N167" s="389"/>
      <c r="O167" s="389"/>
      <c r="P167" s="389"/>
      <c r="Q167" s="389"/>
      <c r="R167" s="389"/>
      <c r="S167" s="389"/>
      <c r="T167" s="390"/>
      <c r="U167" s="255"/>
    </row>
    <row r="168" spans="2:21" s="3" customFormat="1" ht="113.45" customHeight="1" x14ac:dyDescent="0.2">
      <c r="B168" s="386" t="s">
        <v>737</v>
      </c>
      <c r="C168" s="387"/>
      <c r="D168" s="386" t="s">
        <v>1113</v>
      </c>
      <c r="E168" s="387"/>
      <c r="F168" s="391" t="s">
        <v>742</v>
      </c>
      <c r="G168" s="392"/>
      <c r="H168" s="392"/>
      <c r="I168" s="393"/>
      <c r="J168" s="388" t="s">
        <v>1182</v>
      </c>
      <c r="K168" s="389"/>
      <c r="L168" s="389"/>
      <c r="M168" s="389"/>
      <c r="N168" s="389"/>
      <c r="O168" s="389"/>
      <c r="P168" s="389"/>
      <c r="Q168" s="389"/>
      <c r="R168" s="389"/>
      <c r="S168" s="389"/>
      <c r="T168" s="390"/>
      <c r="U168" s="255"/>
    </row>
    <row r="169" spans="2:21" s="3" customFormat="1" ht="135.6" customHeight="1" x14ac:dyDescent="0.2">
      <c r="B169" s="391" t="s">
        <v>553</v>
      </c>
      <c r="C169" s="393"/>
      <c r="D169" s="386"/>
      <c r="E169" s="387"/>
      <c r="F169" s="391" t="s">
        <v>1183</v>
      </c>
      <c r="G169" s="392"/>
      <c r="H169" s="392"/>
      <c r="I169" s="393"/>
      <c r="J169" s="388" t="s">
        <v>1200</v>
      </c>
      <c r="K169" s="389"/>
      <c r="L169" s="389"/>
      <c r="M169" s="389"/>
      <c r="N169" s="389"/>
      <c r="O169" s="389"/>
      <c r="P169" s="389"/>
      <c r="Q169" s="389"/>
      <c r="R169" s="389"/>
      <c r="S169" s="389"/>
      <c r="T169" s="390"/>
      <c r="U169" s="255"/>
    </row>
    <row r="170" spans="2:21" s="3" customFormat="1" ht="45.6" customHeight="1" x14ac:dyDescent="0.2">
      <c r="B170" s="391" t="s">
        <v>999</v>
      </c>
      <c r="C170" s="393"/>
      <c r="D170" s="386" t="s">
        <v>1000</v>
      </c>
      <c r="E170" s="387"/>
      <c r="F170" s="386" t="s">
        <v>742</v>
      </c>
      <c r="G170" s="394"/>
      <c r="H170" s="394"/>
      <c r="I170" s="387"/>
      <c r="J170" s="388" t="s">
        <v>1069</v>
      </c>
      <c r="K170" s="389"/>
      <c r="L170" s="389"/>
      <c r="M170" s="389"/>
      <c r="N170" s="389"/>
      <c r="O170" s="389"/>
      <c r="P170" s="389"/>
      <c r="Q170" s="389"/>
      <c r="R170" s="389"/>
      <c r="S170" s="389"/>
      <c r="T170" s="390"/>
      <c r="U170" s="255"/>
    </row>
    <row r="171" spans="2:21" s="3" customFormat="1" ht="57" customHeight="1" x14ac:dyDescent="0.2">
      <c r="B171" s="391" t="s">
        <v>527</v>
      </c>
      <c r="C171" s="393"/>
      <c r="D171" s="386"/>
      <c r="E171" s="387"/>
      <c r="F171" s="386" t="s">
        <v>1184</v>
      </c>
      <c r="G171" s="394"/>
      <c r="H171" s="394"/>
      <c r="I171" s="387"/>
      <c r="J171" s="388" t="s">
        <v>968</v>
      </c>
      <c r="K171" s="389"/>
      <c r="L171" s="389"/>
      <c r="M171" s="389"/>
      <c r="N171" s="389"/>
      <c r="O171" s="389"/>
      <c r="P171" s="389"/>
      <c r="Q171" s="389"/>
      <c r="R171" s="389"/>
      <c r="S171" s="389"/>
      <c r="T171" s="390"/>
      <c r="U171" s="255"/>
    </row>
    <row r="172" spans="2:21" s="3" customFormat="1" ht="109.15" customHeight="1" x14ac:dyDescent="0.2">
      <c r="B172" s="391" t="s">
        <v>743</v>
      </c>
      <c r="C172" s="393"/>
      <c r="D172" s="386"/>
      <c r="E172" s="387"/>
      <c r="F172" s="386" t="s">
        <v>1185</v>
      </c>
      <c r="G172" s="394"/>
      <c r="H172" s="394"/>
      <c r="I172" s="387"/>
      <c r="J172" s="388" t="s">
        <v>1186</v>
      </c>
      <c r="K172" s="389"/>
      <c r="L172" s="389"/>
      <c r="M172" s="389"/>
      <c r="N172" s="389"/>
      <c r="O172" s="389"/>
      <c r="P172" s="389"/>
      <c r="Q172" s="389"/>
      <c r="R172" s="389"/>
      <c r="S172" s="389"/>
      <c r="T172" s="390"/>
      <c r="U172" s="255"/>
    </row>
    <row r="173" spans="2:21" s="3" customFormat="1" ht="60.6" customHeight="1" x14ac:dyDescent="0.2">
      <c r="B173" s="391" t="s">
        <v>519</v>
      </c>
      <c r="C173" s="393"/>
      <c r="D173" s="386"/>
      <c r="E173" s="387"/>
      <c r="F173" s="386" t="s">
        <v>744</v>
      </c>
      <c r="G173" s="394"/>
      <c r="H173" s="394"/>
      <c r="I173" s="387"/>
      <c r="J173" s="388" t="s">
        <v>1047</v>
      </c>
      <c r="K173" s="389"/>
      <c r="L173" s="389"/>
      <c r="M173" s="389"/>
      <c r="N173" s="389"/>
      <c r="O173" s="389"/>
      <c r="P173" s="389"/>
      <c r="Q173" s="389"/>
      <c r="R173" s="389"/>
      <c r="S173" s="389"/>
      <c r="T173" s="390"/>
      <c r="U173" s="255"/>
    </row>
    <row r="174" spans="2:21" s="3" customFormat="1" ht="55.9" customHeight="1" x14ac:dyDescent="0.2">
      <c r="B174" s="391" t="s">
        <v>597</v>
      </c>
      <c r="C174" s="393"/>
      <c r="D174" s="386"/>
      <c r="E174" s="387"/>
      <c r="F174" s="386" t="s">
        <v>587</v>
      </c>
      <c r="G174" s="394"/>
      <c r="H174" s="394"/>
      <c r="I174" s="387"/>
      <c r="J174" s="388" t="s">
        <v>1010</v>
      </c>
      <c r="K174" s="389"/>
      <c r="L174" s="389"/>
      <c r="M174" s="389"/>
      <c r="N174" s="389"/>
      <c r="O174" s="389"/>
      <c r="P174" s="389"/>
      <c r="Q174" s="389"/>
      <c r="R174" s="389"/>
      <c r="S174" s="389"/>
      <c r="T174" s="390"/>
      <c r="U174" s="255"/>
    </row>
    <row r="175" spans="2:21" s="3" customFormat="1" ht="123.6" customHeight="1" x14ac:dyDescent="0.2">
      <c r="B175" s="391" t="s">
        <v>735</v>
      </c>
      <c r="C175" s="393"/>
      <c r="D175" s="386" t="s">
        <v>588</v>
      </c>
      <c r="E175" s="387"/>
      <c r="F175" s="386" t="s">
        <v>736</v>
      </c>
      <c r="G175" s="394"/>
      <c r="H175" s="394"/>
      <c r="I175" s="387"/>
      <c r="J175" s="388" t="s">
        <v>1048</v>
      </c>
      <c r="K175" s="389"/>
      <c r="L175" s="389"/>
      <c r="M175" s="389"/>
      <c r="N175" s="389"/>
      <c r="O175" s="389"/>
      <c r="P175" s="389"/>
      <c r="Q175" s="389"/>
      <c r="R175" s="389"/>
      <c r="S175" s="389"/>
      <c r="T175" s="390"/>
      <c r="U175" s="255"/>
    </row>
    <row r="176" spans="2:21" s="3" customFormat="1" ht="145.9" customHeight="1" x14ac:dyDescent="0.2">
      <c r="B176" s="386" t="s">
        <v>554</v>
      </c>
      <c r="C176" s="387"/>
      <c r="D176" s="386" t="s">
        <v>588</v>
      </c>
      <c r="E176" s="387"/>
      <c r="F176" s="391" t="s">
        <v>555</v>
      </c>
      <c r="G176" s="392"/>
      <c r="H176" s="392"/>
      <c r="I176" s="393"/>
      <c r="J176" s="388" t="s">
        <v>1187</v>
      </c>
      <c r="K176" s="389"/>
      <c r="L176" s="389"/>
      <c r="M176" s="389"/>
      <c r="N176" s="389"/>
      <c r="O176" s="389"/>
      <c r="P176" s="389"/>
      <c r="Q176" s="389"/>
      <c r="R176" s="389"/>
      <c r="S176" s="389"/>
      <c r="T176" s="390"/>
      <c r="U176" s="255"/>
    </row>
    <row r="177" spans="2:21" s="3" customFormat="1" ht="199.9" customHeight="1" x14ac:dyDescent="0.2">
      <c r="B177" s="386" t="s">
        <v>503</v>
      </c>
      <c r="C177" s="387"/>
      <c r="D177" s="386"/>
      <c r="E177" s="387"/>
      <c r="F177" s="391" t="s">
        <v>1188</v>
      </c>
      <c r="G177" s="392"/>
      <c r="H177" s="392"/>
      <c r="I177" s="393"/>
      <c r="J177" s="388" t="s">
        <v>1189</v>
      </c>
      <c r="K177" s="389"/>
      <c r="L177" s="389"/>
      <c r="M177" s="389"/>
      <c r="N177" s="389"/>
      <c r="O177" s="389"/>
      <c r="P177" s="389"/>
      <c r="Q177" s="389"/>
      <c r="R177" s="389"/>
      <c r="S177" s="389"/>
      <c r="T177" s="390"/>
      <c r="U177" s="255"/>
    </row>
    <row r="178" spans="2:21" s="3" customFormat="1" ht="52.15" customHeight="1" x14ac:dyDescent="0.2">
      <c r="B178" s="386" t="s">
        <v>1095</v>
      </c>
      <c r="C178" s="387"/>
      <c r="D178" s="386"/>
      <c r="E178" s="387"/>
      <c r="F178" s="391" t="s">
        <v>1083</v>
      </c>
      <c r="G178" s="392"/>
      <c r="H178" s="392"/>
      <c r="I178" s="393"/>
      <c r="J178" s="388" t="s">
        <v>1190</v>
      </c>
      <c r="K178" s="389"/>
      <c r="L178" s="389"/>
      <c r="M178" s="389"/>
      <c r="N178" s="389"/>
      <c r="O178" s="389"/>
      <c r="P178" s="389"/>
      <c r="Q178" s="389"/>
      <c r="R178" s="389"/>
      <c r="S178" s="389"/>
      <c r="T178" s="390"/>
      <c r="U178" s="255"/>
    </row>
    <row r="179" spans="2:21" s="3" customFormat="1" ht="69.599999999999994" customHeight="1" x14ac:dyDescent="0.2">
      <c r="B179" s="386" t="s">
        <v>556</v>
      </c>
      <c r="C179" s="387"/>
      <c r="D179" s="386"/>
      <c r="E179" s="387"/>
      <c r="F179" s="391" t="s">
        <v>1058</v>
      </c>
      <c r="G179" s="392"/>
      <c r="H179" s="392"/>
      <c r="I179" s="393"/>
      <c r="J179" s="388" t="s">
        <v>1191</v>
      </c>
      <c r="K179" s="389"/>
      <c r="L179" s="389"/>
      <c r="M179" s="389"/>
      <c r="N179" s="389"/>
      <c r="O179" s="389"/>
      <c r="P179" s="389"/>
      <c r="Q179" s="389"/>
      <c r="R179" s="389"/>
      <c r="S179" s="389"/>
      <c r="T179" s="390"/>
      <c r="U179" s="255"/>
    </row>
    <row r="180" spans="2:21" s="3" customFormat="1" ht="141" customHeight="1" x14ac:dyDescent="0.2">
      <c r="B180" s="386" t="s">
        <v>1114</v>
      </c>
      <c r="C180" s="387"/>
      <c r="D180" s="386" t="s">
        <v>824</v>
      </c>
      <c r="E180" s="387"/>
      <c r="F180" s="391" t="s">
        <v>1115</v>
      </c>
      <c r="G180" s="392"/>
      <c r="H180" s="392"/>
      <c r="I180" s="393"/>
      <c r="J180" s="388" t="s">
        <v>1116</v>
      </c>
      <c r="K180" s="389"/>
      <c r="L180" s="389"/>
      <c r="M180" s="389"/>
      <c r="N180" s="389"/>
      <c r="O180" s="389"/>
      <c r="P180" s="389"/>
      <c r="Q180" s="389"/>
      <c r="R180" s="389"/>
      <c r="S180" s="389"/>
      <c r="T180" s="390"/>
      <c r="U180" s="255"/>
    </row>
    <row r="181" spans="2:21" s="3" customFormat="1" ht="100.15" customHeight="1" x14ac:dyDescent="0.2">
      <c r="B181" s="391" t="s">
        <v>491</v>
      </c>
      <c r="C181" s="393"/>
      <c r="D181" s="386"/>
      <c r="E181" s="387"/>
      <c r="F181" s="391" t="s">
        <v>969</v>
      </c>
      <c r="G181" s="392"/>
      <c r="H181" s="392"/>
      <c r="I181" s="393"/>
      <c r="J181" s="388" t="s">
        <v>1192</v>
      </c>
      <c r="K181" s="389"/>
      <c r="L181" s="389"/>
      <c r="M181" s="389"/>
      <c r="N181" s="389"/>
      <c r="O181" s="389"/>
      <c r="P181" s="389"/>
      <c r="Q181" s="389"/>
      <c r="R181" s="389"/>
      <c r="S181" s="389"/>
      <c r="T181" s="390"/>
      <c r="U181" s="255"/>
    </row>
    <row r="182" spans="2:21" s="3" customFormat="1" ht="160.15" customHeight="1" x14ac:dyDescent="0.2">
      <c r="B182" s="386" t="s">
        <v>1011</v>
      </c>
      <c r="C182" s="387"/>
      <c r="D182" s="386"/>
      <c r="E182" s="387"/>
      <c r="F182" s="391" t="s">
        <v>738</v>
      </c>
      <c r="G182" s="392"/>
      <c r="H182" s="392"/>
      <c r="I182" s="393"/>
      <c r="J182" s="388" t="s">
        <v>1193</v>
      </c>
      <c r="K182" s="389"/>
      <c r="L182" s="389"/>
      <c r="M182" s="389"/>
      <c r="N182" s="389"/>
      <c r="O182" s="389"/>
      <c r="P182" s="389"/>
      <c r="Q182" s="389"/>
      <c r="R182" s="389"/>
      <c r="S182" s="389"/>
      <c r="T182" s="390"/>
      <c r="U182" s="255"/>
    </row>
    <row r="183" spans="2:21" s="3" customFormat="1" ht="329.45" customHeight="1" x14ac:dyDescent="0.2">
      <c r="B183" s="386" t="s">
        <v>552</v>
      </c>
      <c r="C183" s="387"/>
      <c r="D183" s="386" t="s">
        <v>739</v>
      </c>
      <c r="E183" s="387"/>
      <c r="F183" s="391" t="s">
        <v>1194</v>
      </c>
      <c r="G183" s="392"/>
      <c r="H183" s="392"/>
      <c r="I183" s="393"/>
      <c r="J183" s="388" t="s">
        <v>1195</v>
      </c>
      <c r="K183" s="389"/>
      <c r="L183" s="389"/>
      <c r="M183" s="389"/>
      <c r="N183" s="389"/>
      <c r="O183" s="389"/>
      <c r="P183" s="389"/>
      <c r="Q183" s="389"/>
      <c r="R183" s="389"/>
      <c r="S183" s="389"/>
      <c r="T183" s="390"/>
      <c r="U183" s="255"/>
    </row>
    <row r="184" spans="2:21" s="3" customFormat="1" ht="154.15" customHeight="1" x14ac:dyDescent="0.2">
      <c r="B184" s="386" t="s">
        <v>1117</v>
      </c>
      <c r="C184" s="387"/>
      <c r="D184" s="386"/>
      <c r="E184" s="387"/>
      <c r="F184" s="391" t="s">
        <v>1118</v>
      </c>
      <c r="G184" s="392"/>
      <c r="H184" s="392"/>
      <c r="I184" s="393"/>
      <c r="J184" s="388" t="s">
        <v>1119</v>
      </c>
      <c r="K184" s="389"/>
      <c r="L184" s="389"/>
      <c r="M184" s="389"/>
      <c r="N184" s="389"/>
      <c r="O184" s="389"/>
      <c r="P184" s="389"/>
      <c r="Q184" s="389"/>
      <c r="R184" s="389"/>
      <c r="S184" s="389"/>
      <c r="T184" s="390"/>
      <c r="U184" s="255"/>
    </row>
    <row r="185" spans="2:21" s="3" customFormat="1" ht="58.15" customHeight="1" x14ac:dyDescent="0.2">
      <c r="B185" s="386" t="s">
        <v>1120</v>
      </c>
      <c r="C185" s="387"/>
      <c r="D185" s="386"/>
      <c r="E185" s="387"/>
      <c r="F185" s="391" t="s">
        <v>1121</v>
      </c>
      <c r="G185" s="392"/>
      <c r="H185" s="392"/>
      <c r="I185" s="393"/>
      <c r="J185" s="388" t="s">
        <v>955</v>
      </c>
      <c r="K185" s="389"/>
      <c r="L185" s="389"/>
      <c r="M185" s="389"/>
      <c r="N185" s="389"/>
      <c r="O185" s="389"/>
      <c r="P185" s="389"/>
      <c r="Q185" s="389"/>
      <c r="R185" s="389"/>
      <c r="S185" s="389"/>
      <c r="T185" s="390"/>
      <c r="U185" s="255"/>
    </row>
    <row r="186" spans="2:21" s="3" customFormat="1" ht="44.45" customHeight="1" x14ac:dyDescent="0.2">
      <c r="B186" s="386" t="s">
        <v>533</v>
      </c>
      <c r="C186" s="387"/>
      <c r="D186" s="386"/>
      <c r="E186" s="387"/>
      <c r="F186" s="391" t="s">
        <v>725</v>
      </c>
      <c r="G186" s="392"/>
      <c r="H186" s="392"/>
      <c r="I186" s="393"/>
      <c r="J186" s="388" t="s">
        <v>1084</v>
      </c>
      <c r="K186" s="389"/>
      <c r="L186" s="389"/>
      <c r="M186" s="389"/>
      <c r="N186" s="389"/>
      <c r="O186" s="389"/>
      <c r="P186" s="389"/>
      <c r="Q186" s="389"/>
      <c r="R186" s="389"/>
      <c r="S186" s="389"/>
      <c r="T186" s="390"/>
      <c r="U186" s="255"/>
    </row>
    <row r="187" spans="2:21" s="3" customFormat="1" ht="99" customHeight="1" x14ac:dyDescent="0.2">
      <c r="B187" s="386" t="s">
        <v>1122</v>
      </c>
      <c r="C187" s="387"/>
      <c r="D187" s="386" t="s">
        <v>1012</v>
      </c>
      <c r="E187" s="387"/>
      <c r="F187" s="391" t="s">
        <v>1123</v>
      </c>
      <c r="G187" s="392"/>
      <c r="H187" s="392"/>
      <c r="I187" s="393"/>
      <c r="J187" s="388" t="s">
        <v>1196</v>
      </c>
      <c r="K187" s="389"/>
      <c r="L187" s="389"/>
      <c r="M187" s="389"/>
      <c r="N187" s="389"/>
      <c r="O187" s="389"/>
      <c r="P187" s="389"/>
      <c r="Q187" s="389"/>
      <c r="R187" s="389"/>
      <c r="S187" s="389"/>
      <c r="T187" s="390"/>
      <c r="U187" s="255"/>
    </row>
    <row r="188" spans="2:21" s="3" customFormat="1" ht="117" customHeight="1" x14ac:dyDescent="0.2">
      <c r="B188" s="386" t="s">
        <v>532</v>
      </c>
      <c r="C188" s="387"/>
      <c r="D188" s="386" t="s">
        <v>1124</v>
      </c>
      <c r="E188" s="387"/>
      <c r="F188" s="391" t="s">
        <v>747</v>
      </c>
      <c r="G188" s="392"/>
      <c r="H188" s="392"/>
      <c r="I188" s="393"/>
      <c r="J188" s="388" t="s">
        <v>1001</v>
      </c>
      <c r="K188" s="389"/>
      <c r="L188" s="389"/>
      <c r="M188" s="389"/>
      <c r="N188" s="389"/>
      <c r="O188" s="389"/>
      <c r="P188" s="389"/>
      <c r="Q188" s="389"/>
      <c r="R188" s="389"/>
      <c r="S188" s="389"/>
      <c r="T188" s="390"/>
      <c r="U188" s="255"/>
    </row>
    <row r="189" spans="2:21" s="3" customFormat="1" ht="77.45" customHeight="1" x14ac:dyDescent="0.2">
      <c r="B189" s="386" t="s">
        <v>740</v>
      </c>
      <c r="C189" s="387"/>
      <c r="D189" s="386"/>
      <c r="E189" s="387"/>
      <c r="F189" s="391" t="s">
        <v>1070</v>
      </c>
      <c r="G189" s="392"/>
      <c r="H189" s="392"/>
      <c r="I189" s="393"/>
      <c r="J189" s="388" t="s">
        <v>1085</v>
      </c>
      <c r="K189" s="389"/>
      <c r="L189" s="389"/>
      <c r="M189" s="389"/>
      <c r="N189" s="389"/>
      <c r="O189" s="389"/>
      <c r="P189" s="389"/>
      <c r="Q189" s="389"/>
      <c r="R189" s="389"/>
      <c r="S189" s="389"/>
      <c r="T189" s="390"/>
      <c r="U189" s="255"/>
    </row>
    <row r="190" spans="2:21" s="3" customFormat="1" ht="52.15" customHeight="1" x14ac:dyDescent="0.2">
      <c r="B190" s="386" t="s">
        <v>720</v>
      </c>
      <c r="C190" s="387"/>
      <c r="D190" s="386"/>
      <c r="E190" s="387"/>
      <c r="F190" s="391" t="s">
        <v>1071</v>
      </c>
      <c r="G190" s="392"/>
      <c r="H190" s="392"/>
      <c r="I190" s="393"/>
      <c r="J190" s="388" t="s">
        <v>1072</v>
      </c>
      <c r="K190" s="389"/>
      <c r="L190" s="389"/>
      <c r="M190" s="389"/>
      <c r="N190" s="389"/>
      <c r="O190" s="389"/>
      <c r="P190" s="389"/>
      <c r="Q190" s="389"/>
      <c r="R190" s="389"/>
      <c r="S190" s="389"/>
      <c r="T190" s="390"/>
      <c r="U190" s="255"/>
    </row>
    <row r="191" spans="2:21" s="3" customFormat="1" ht="290.45" customHeight="1" x14ac:dyDescent="0.2">
      <c r="B191" s="386" t="s">
        <v>504</v>
      </c>
      <c r="C191" s="387"/>
      <c r="D191" s="386" t="s">
        <v>825</v>
      </c>
      <c r="E191" s="387"/>
      <c r="F191" s="391" t="s">
        <v>1197</v>
      </c>
      <c r="G191" s="392"/>
      <c r="H191" s="392"/>
      <c r="I191" s="393"/>
      <c r="J191" s="388" t="s">
        <v>1198</v>
      </c>
      <c r="K191" s="389"/>
      <c r="L191" s="389"/>
      <c r="M191" s="389"/>
      <c r="N191" s="389"/>
      <c r="O191" s="389"/>
      <c r="P191" s="389"/>
      <c r="Q191" s="389"/>
      <c r="R191" s="389"/>
      <c r="S191" s="389"/>
      <c r="T191" s="390"/>
      <c r="U191" s="255"/>
    </row>
    <row r="192" spans="2:21" s="3" customFormat="1" ht="58.15" customHeight="1" x14ac:dyDescent="0.2">
      <c r="B192" s="386" t="s">
        <v>550</v>
      </c>
      <c r="C192" s="387"/>
      <c r="D192" s="386" t="s">
        <v>528</v>
      </c>
      <c r="E192" s="387"/>
      <c r="F192" s="386" t="s">
        <v>598</v>
      </c>
      <c r="G192" s="394"/>
      <c r="H192" s="394"/>
      <c r="I192" s="387"/>
      <c r="J192" s="388" t="s">
        <v>599</v>
      </c>
      <c r="K192" s="389"/>
      <c r="L192" s="389"/>
      <c r="M192" s="389"/>
      <c r="N192" s="389"/>
      <c r="O192" s="389"/>
      <c r="P192" s="389"/>
      <c r="Q192" s="389"/>
      <c r="R192" s="389"/>
      <c r="S192" s="389"/>
      <c r="T192" s="390"/>
      <c r="U192" s="255"/>
    </row>
    <row r="193" spans="2:21" s="3" customFormat="1" ht="72" customHeight="1" x14ac:dyDescent="0.2">
      <c r="B193" s="386" t="s">
        <v>528</v>
      </c>
      <c r="C193" s="387"/>
      <c r="D193" s="386" t="s">
        <v>520</v>
      </c>
      <c r="E193" s="387"/>
      <c r="F193" s="386" t="s">
        <v>589</v>
      </c>
      <c r="G193" s="394"/>
      <c r="H193" s="394"/>
      <c r="I193" s="387"/>
      <c r="J193" s="388" t="s">
        <v>1002</v>
      </c>
      <c r="K193" s="389"/>
      <c r="L193" s="389"/>
      <c r="M193" s="389"/>
      <c r="N193" s="389"/>
      <c r="O193" s="389"/>
      <c r="P193" s="389"/>
      <c r="Q193" s="389"/>
      <c r="R193" s="389"/>
      <c r="S193" s="389"/>
      <c r="T193" s="390"/>
      <c r="U193" s="255"/>
    </row>
    <row r="194" spans="2:21" s="3" customFormat="1" ht="115.9" customHeight="1" x14ac:dyDescent="0.2">
      <c r="B194" s="386" t="s">
        <v>726</v>
      </c>
      <c r="C194" s="387"/>
      <c r="D194" s="386" t="s">
        <v>505</v>
      </c>
      <c r="E194" s="387"/>
      <c r="F194" s="391" t="s">
        <v>551</v>
      </c>
      <c r="G194" s="392"/>
      <c r="H194" s="392"/>
      <c r="I194" s="393"/>
      <c r="J194" s="388" t="s">
        <v>1059</v>
      </c>
      <c r="K194" s="389"/>
      <c r="L194" s="389"/>
      <c r="M194" s="389"/>
      <c r="N194" s="389"/>
      <c r="O194" s="389"/>
      <c r="P194" s="389"/>
      <c r="Q194" s="389"/>
      <c r="R194" s="389"/>
      <c r="S194" s="389"/>
      <c r="T194" s="390"/>
      <c r="U194" s="255"/>
    </row>
    <row r="195" spans="2:21" s="3" customFormat="1" ht="75" customHeight="1" x14ac:dyDescent="0.2">
      <c r="B195" s="391"/>
      <c r="C195" s="393"/>
      <c r="D195" s="386"/>
      <c r="E195" s="387"/>
      <c r="F195" s="391" t="s">
        <v>1060</v>
      </c>
      <c r="G195" s="392"/>
      <c r="H195" s="392"/>
      <c r="I195" s="393"/>
      <c r="J195" s="388" t="s">
        <v>1199</v>
      </c>
      <c r="K195" s="389"/>
      <c r="L195" s="389"/>
      <c r="M195" s="389"/>
      <c r="N195" s="389"/>
      <c r="O195" s="389"/>
      <c r="P195" s="389"/>
      <c r="Q195" s="389"/>
      <c r="R195" s="389"/>
      <c r="S195" s="389"/>
      <c r="T195" s="390"/>
      <c r="U195" s="255"/>
    </row>
    <row r="196" spans="2:21" s="3" customFormat="1" ht="45.6" customHeight="1" x14ac:dyDescent="0.2">
      <c r="B196" s="391"/>
      <c r="C196" s="393"/>
      <c r="D196" s="386"/>
      <c r="E196" s="387"/>
      <c r="F196" s="386" t="s">
        <v>492</v>
      </c>
      <c r="G196" s="394"/>
      <c r="H196" s="394"/>
      <c r="I196" s="387"/>
      <c r="J196" s="388" t="s">
        <v>1125</v>
      </c>
      <c r="K196" s="389"/>
      <c r="L196" s="389"/>
      <c r="M196" s="389"/>
      <c r="N196" s="389"/>
      <c r="O196" s="389"/>
      <c r="P196" s="389"/>
      <c r="Q196" s="389"/>
      <c r="R196" s="389"/>
      <c r="S196" s="389"/>
      <c r="T196" s="390"/>
      <c r="U196" s="255"/>
    </row>
    <row r="197" spans="2:21" s="3" customFormat="1" ht="41.65" customHeight="1" x14ac:dyDescent="0.2">
      <c r="B197" s="715" t="s">
        <v>84</v>
      </c>
      <c r="C197" s="418" t="s">
        <v>409</v>
      </c>
      <c r="D197" s="419"/>
      <c r="E197" s="419"/>
      <c r="F197" s="419"/>
      <c r="G197" s="419"/>
      <c r="H197" s="419"/>
      <c r="I197" s="419"/>
      <c r="J197" s="419"/>
      <c r="K197" s="419"/>
      <c r="L197" s="419"/>
      <c r="M197" s="419"/>
      <c r="N197" s="419"/>
      <c r="O197" s="419"/>
      <c r="P197" s="419"/>
      <c r="Q197" s="419"/>
      <c r="R197" s="419"/>
      <c r="S197" s="419"/>
      <c r="T197" s="420"/>
    </row>
    <row r="198" spans="2:21" s="3" customFormat="1" ht="22.5" customHeight="1" x14ac:dyDescent="0.2">
      <c r="B198" s="716"/>
      <c r="C198" s="397" t="s">
        <v>114</v>
      </c>
      <c r="D198" s="398"/>
      <c r="E198" s="398"/>
      <c r="F198" s="398"/>
      <c r="G198" s="398"/>
      <c r="H198" s="398"/>
      <c r="I198" s="398"/>
      <c r="J198" s="398"/>
      <c r="K198" s="398"/>
      <c r="L198" s="399"/>
      <c r="M198" s="397"/>
      <c r="N198" s="398"/>
      <c r="O198" s="398"/>
      <c r="P198" s="398"/>
      <c r="Q198" s="398"/>
      <c r="R198" s="398"/>
      <c r="S198" s="398"/>
      <c r="T198" s="399"/>
    </row>
    <row r="199" spans="2:21" s="3" customFormat="1" ht="22.5" customHeight="1" x14ac:dyDescent="0.2">
      <c r="B199" s="716"/>
      <c r="C199" s="395" t="s">
        <v>72</v>
      </c>
      <c r="D199" s="395"/>
      <c r="E199" s="395"/>
      <c r="F199" s="395" t="s">
        <v>348</v>
      </c>
      <c r="G199" s="395"/>
      <c r="H199" s="395" t="s">
        <v>62</v>
      </c>
      <c r="I199" s="395"/>
      <c r="J199" s="395" t="s">
        <v>85</v>
      </c>
      <c r="K199" s="395"/>
      <c r="L199" s="395"/>
      <c r="M199" s="403"/>
      <c r="N199" s="404"/>
      <c r="O199" s="404"/>
      <c r="P199" s="404"/>
      <c r="Q199" s="404"/>
      <c r="R199" s="404"/>
      <c r="S199" s="404"/>
      <c r="T199" s="405"/>
    </row>
    <row r="200" spans="2:21" s="3" customFormat="1" ht="22.5" customHeight="1" x14ac:dyDescent="0.2">
      <c r="B200" s="716"/>
      <c r="C200" s="483" t="s">
        <v>74</v>
      </c>
      <c r="D200" s="483"/>
      <c r="E200" s="483"/>
      <c r="F200" s="704">
        <f>+H203/100</f>
        <v>0.56569999999999998</v>
      </c>
      <c r="G200" s="704"/>
      <c r="H200" s="437">
        <v>0.69810000000000005</v>
      </c>
      <c r="I200" s="437"/>
      <c r="J200" s="396">
        <f>F200-H200</f>
        <v>-0.13240000000000007</v>
      </c>
      <c r="K200" s="396"/>
      <c r="L200" s="396"/>
      <c r="M200" s="406"/>
      <c r="N200" s="407"/>
      <c r="O200" s="407"/>
      <c r="P200" s="407"/>
      <c r="Q200" s="407"/>
      <c r="R200" s="407"/>
      <c r="S200" s="407"/>
      <c r="T200" s="408"/>
    </row>
    <row r="201" spans="2:21" s="3" customFormat="1" ht="22.5" customHeight="1" x14ac:dyDescent="0.2">
      <c r="B201" s="716"/>
      <c r="C201" s="61"/>
      <c r="D201" s="61"/>
      <c r="E201" s="61"/>
      <c r="F201" s="60"/>
      <c r="G201" s="60"/>
      <c r="H201" s="60"/>
      <c r="I201" s="60"/>
      <c r="J201" s="60"/>
      <c r="K201" s="60"/>
      <c r="L201" s="60"/>
      <c r="M201" s="406"/>
      <c r="N201" s="407"/>
      <c r="O201" s="407"/>
      <c r="P201" s="407"/>
      <c r="Q201" s="407"/>
      <c r="R201" s="407"/>
      <c r="S201" s="407"/>
      <c r="T201" s="408"/>
    </row>
    <row r="202" spans="2:21" s="3" customFormat="1" ht="27" customHeight="1" x14ac:dyDescent="0.2">
      <c r="B202" s="716"/>
      <c r="C202" s="395" t="s">
        <v>75</v>
      </c>
      <c r="D202" s="395"/>
      <c r="E202" s="377" t="s">
        <v>64</v>
      </c>
      <c r="F202" s="378"/>
      <c r="G202" s="63" t="s">
        <v>76</v>
      </c>
      <c r="H202" s="396" t="s">
        <v>77</v>
      </c>
      <c r="I202" s="396"/>
      <c r="J202" s="63" t="s">
        <v>78</v>
      </c>
      <c r="K202" s="396" t="s">
        <v>79</v>
      </c>
      <c r="L202" s="396"/>
      <c r="M202" s="406"/>
      <c r="N202" s="407"/>
      <c r="O202" s="407"/>
      <c r="P202" s="407"/>
      <c r="Q202" s="407"/>
      <c r="R202" s="407"/>
      <c r="S202" s="407"/>
      <c r="T202" s="408"/>
    </row>
    <row r="203" spans="2:21" s="3" customFormat="1" ht="30" customHeight="1" x14ac:dyDescent="0.2">
      <c r="B203" s="716"/>
      <c r="C203" s="464">
        <f>I145</f>
        <v>43044</v>
      </c>
      <c r="D203" s="464"/>
      <c r="E203" s="412">
        <f>J145</f>
        <v>44772</v>
      </c>
      <c r="F203" s="413"/>
      <c r="G203" s="17">
        <f>K145</f>
        <v>1728</v>
      </c>
      <c r="H203" s="400">
        <v>56.57</v>
      </c>
      <c r="I203" s="401"/>
      <c r="J203" s="401"/>
      <c r="K203" s="401"/>
      <c r="L203" s="402"/>
      <c r="M203" s="406"/>
      <c r="N203" s="407"/>
      <c r="O203" s="407"/>
      <c r="P203" s="407"/>
      <c r="Q203" s="407"/>
      <c r="R203" s="407"/>
      <c r="S203" s="407"/>
      <c r="T203" s="408"/>
    </row>
    <row r="204" spans="2:21" s="3" customFormat="1" ht="25.5" customHeight="1" x14ac:dyDescent="0.2">
      <c r="B204" s="716"/>
      <c r="C204" s="61"/>
      <c r="D204" s="62"/>
      <c r="E204" s="59"/>
      <c r="F204" s="17"/>
      <c r="G204" s="20"/>
      <c r="H204" s="20"/>
      <c r="I204" s="17"/>
      <c r="J204" s="19"/>
      <c r="K204" s="19"/>
      <c r="L204" s="60"/>
      <c r="M204" s="406"/>
      <c r="N204" s="407"/>
      <c r="O204" s="407"/>
      <c r="P204" s="407"/>
      <c r="Q204" s="407"/>
      <c r="R204" s="407"/>
      <c r="S204" s="407"/>
      <c r="T204" s="408"/>
    </row>
    <row r="205" spans="2:21" s="3" customFormat="1" ht="19.5" customHeight="1" x14ac:dyDescent="0.2">
      <c r="B205" s="716"/>
      <c r="C205" s="397" t="s">
        <v>80</v>
      </c>
      <c r="D205" s="398"/>
      <c r="E205" s="398"/>
      <c r="F205" s="398"/>
      <c r="G205" s="398"/>
      <c r="H205" s="398"/>
      <c r="I205" s="398"/>
      <c r="J205" s="398"/>
      <c r="K205" s="398"/>
      <c r="L205" s="399"/>
      <c r="M205" s="409"/>
      <c r="N205" s="410"/>
      <c r="O205" s="410"/>
      <c r="P205" s="410"/>
      <c r="Q205" s="410"/>
      <c r="R205" s="410"/>
      <c r="S205" s="410"/>
      <c r="T205" s="411"/>
    </row>
    <row r="206" spans="2:21" s="3" customFormat="1" ht="22.5" customHeight="1" x14ac:dyDescent="0.2">
      <c r="B206" s="716"/>
      <c r="C206" s="414" t="s">
        <v>81</v>
      </c>
      <c r="D206" s="415"/>
      <c r="E206" s="415"/>
      <c r="F206" s="416"/>
      <c r="G206" s="417" t="s">
        <v>493</v>
      </c>
      <c r="H206" s="417"/>
      <c r="I206" s="417"/>
      <c r="J206" s="417"/>
      <c r="K206" s="417" t="s">
        <v>82</v>
      </c>
      <c r="L206" s="417"/>
      <c r="M206" s="417"/>
      <c r="N206" s="417"/>
      <c r="O206" s="417"/>
      <c r="P206" s="417"/>
      <c r="Q206" s="417"/>
      <c r="R206" s="417"/>
      <c r="S206" s="417"/>
      <c r="T206" s="417"/>
    </row>
    <row r="207" spans="2:21" ht="35.25" customHeight="1" x14ac:dyDescent="0.2">
      <c r="B207" s="716"/>
      <c r="C207" s="467" t="s">
        <v>83</v>
      </c>
      <c r="D207" s="467"/>
      <c r="E207" s="414" t="s">
        <v>349</v>
      </c>
      <c r="F207" s="416"/>
      <c r="G207" s="417"/>
      <c r="H207" s="417"/>
      <c r="I207" s="417"/>
      <c r="J207" s="417"/>
      <c r="K207" s="417"/>
      <c r="L207" s="417"/>
      <c r="M207" s="417"/>
      <c r="N207" s="417"/>
      <c r="O207" s="417"/>
      <c r="P207" s="417"/>
      <c r="Q207" s="417"/>
      <c r="R207" s="417"/>
      <c r="S207" s="417"/>
      <c r="T207" s="417"/>
    </row>
    <row r="208" spans="2:21" ht="117" customHeight="1" x14ac:dyDescent="0.2">
      <c r="B208" s="716"/>
      <c r="C208" s="384" t="s">
        <v>1013</v>
      </c>
      <c r="D208" s="385"/>
      <c r="E208" s="384"/>
      <c r="F208" s="385"/>
      <c r="G208" s="391" t="s">
        <v>1201</v>
      </c>
      <c r="H208" s="392"/>
      <c r="I208" s="392"/>
      <c r="J208" s="393"/>
      <c r="K208" s="388" t="s">
        <v>1202</v>
      </c>
      <c r="L208" s="389"/>
      <c r="M208" s="389"/>
      <c r="N208" s="389"/>
      <c r="O208" s="389"/>
      <c r="P208" s="389"/>
      <c r="Q208" s="389"/>
      <c r="R208" s="389"/>
      <c r="S208" s="389"/>
      <c r="T208" s="390"/>
      <c r="U208" s="256"/>
    </row>
    <row r="209" spans="2:21" ht="75" customHeight="1" x14ac:dyDescent="0.2">
      <c r="B209" s="716"/>
      <c r="C209" s="384" t="s">
        <v>1014</v>
      </c>
      <c r="D209" s="385"/>
      <c r="E209" s="384"/>
      <c r="F209" s="385"/>
      <c r="G209" s="391" t="s">
        <v>1015</v>
      </c>
      <c r="H209" s="392"/>
      <c r="I209" s="392"/>
      <c r="J209" s="393"/>
      <c r="K209" s="388" t="s">
        <v>1073</v>
      </c>
      <c r="L209" s="389"/>
      <c r="M209" s="389"/>
      <c r="N209" s="389"/>
      <c r="O209" s="389"/>
      <c r="P209" s="389"/>
      <c r="Q209" s="389"/>
      <c r="R209" s="389"/>
      <c r="S209" s="389"/>
      <c r="T209" s="390"/>
      <c r="U209" s="256"/>
    </row>
    <row r="210" spans="2:21" ht="117" customHeight="1" x14ac:dyDescent="0.2">
      <c r="B210" s="716"/>
      <c r="C210" s="384" t="s">
        <v>1016</v>
      </c>
      <c r="D210" s="385"/>
      <c r="E210" s="384"/>
      <c r="F210" s="385"/>
      <c r="G210" s="391" t="s">
        <v>1126</v>
      </c>
      <c r="H210" s="392"/>
      <c r="I210" s="392"/>
      <c r="J210" s="393"/>
      <c r="K210" s="388" t="s">
        <v>1086</v>
      </c>
      <c r="L210" s="389"/>
      <c r="M210" s="389"/>
      <c r="N210" s="389"/>
      <c r="O210" s="389"/>
      <c r="P210" s="389"/>
      <c r="Q210" s="389"/>
      <c r="R210" s="389"/>
      <c r="S210" s="389"/>
      <c r="T210" s="390"/>
      <c r="U210" s="256"/>
    </row>
    <row r="211" spans="2:21" ht="144.6" customHeight="1" x14ac:dyDescent="0.2">
      <c r="B211" s="716"/>
      <c r="C211" s="384" t="s">
        <v>1017</v>
      </c>
      <c r="D211" s="385"/>
      <c r="E211" s="384" t="s">
        <v>1018</v>
      </c>
      <c r="F211" s="385"/>
      <c r="G211" s="391" t="s">
        <v>1096</v>
      </c>
      <c r="H211" s="392"/>
      <c r="I211" s="392"/>
      <c r="J211" s="393"/>
      <c r="K211" s="388" t="s">
        <v>1215</v>
      </c>
      <c r="L211" s="389"/>
      <c r="M211" s="389"/>
      <c r="N211" s="389"/>
      <c r="O211" s="389"/>
      <c r="P211" s="389"/>
      <c r="Q211" s="389"/>
      <c r="R211" s="389"/>
      <c r="S211" s="389"/>
      <c r="T211" s="390"/>
      <c r="U211" s="256"/>
    </row>
    <row r="212" spans="2:21" ht="93" customHeight="1" x14ac:dyDescent="0.2">
      <c r="B212" s="716"/>
      <c r="C212" s="384" t="s">
        <v>1019</v>
      </c>
      <c r="D212" s="385"/>
      <c r="E212" s="384"/>
      <c r="F212" s="385"/>
      <c r="G212" s="391" t="s">
        <v>1061</v>
      </c>
      <c r="H212" s="392"/>
      <c r="I212" s="392"/>
      <c r="J212" s="393"/>
      <c r="K212" s="388" t="s">
        <v>1138</v>
      </c>
      <c r="L212" s="389"/>
      <c r="M212" s="389"/>
      <c r="N212" s="389"/>
      <c r="O212" s="389"/>
      <c r="P212" s="389"/>
      <c r="Q212" s="389"/>
      <c r="R212" s="389"/>
      <c r="S212" s="389"/>
      <c r="T212" s="390"/>
      <c r="U212" s="256"/>
    </row>
    <row r="213" spans="2:21" s="3" customFormat="1" ht="140.44999999999999" customHeight="1" x14ac:dyDescent="0.2">
      <c r="B213" s="716"/>
      <c r="C213" s="384" t="s">
        <v>1020</v>
      </c>
      <c r="D213" s="385"/>
      <c r="E213" s="384"/>
      <c r="F213" s="385"/>
      <c r="G213" s="391" t="s">
        <v>1021</v>
      </c>
      <c r="H213" s="392"/>
      <c r="I213" s="392"/>
      <c r="J213" s="393"/>
      <c r="K213" s="388" t="s">
        <v>1203</v>
      </c>
      <c r="L213" s="389"/>
      <c r="M213" s="389"/>
      <c r="N213" s="389"/>
      <c r="O213" s="389"/>
      <c r="P213" s="389"/>
      <c r="Q213" s="389"/>
      <c r="R213" s="389"/>
      <c r="S213" s="389"/>
      <c r="T213" s="390"/>
      <c r="U213" s="255"/>
    </row>
    <row r="214" spans="2:21" s="3" customFormat="1" ht="156.6" customHeight="1" x14ac:dyDescent="0.2">
      <c r="B214" s="716"/>
      <c r="C214" s="384" t="s">
        <v>1022</v>
      </c>
      <c r="D214" s="385"/>
      <c r="E214" s="384"/>
      <c r="F214" s="385"/>
      <c r="G214" s="391" t="s">
        <v>1023</v>
      </c>
      <c r="H214" s="392"/>
      <c r="I214" s="392"/>
      <c r="J214" s="393"/>
      <c r="K214" s="388" t="s">
        <v>1127</v>
      </c>
      <c r="L214" s="389"/>
      <c r="M214" s="389"/>
      <c r="N214" s="389"/>
      <c r="O214" s="389"/>
      <c r="P214" s="389"/>
      <c r="Q214" s="389"/>
      <c r="R214" s="389"/>
      <c r="S214" s="389"/>
      <c r="T214" s="390"/>
      <c r="U214" s="255"/>
    </row>
    <row r="215" spans="2:21" s="3" customFormat="1" ht="67.900000000000006" customHeight="1" x14ac:dyDescent="0.2">
      <c r="B215" s="716"/>
      <c r="C215" s="384" t="s">
        <v>1024</v>
      </c>
      <c r="D215" s="385"/>
      <c r="E215" s="384" t="s">
        <v>749</v>
      </c>
      <c r="F215" s="385"/>
      <c r="G215" s="391" t="s">
        <v>1025</v>
      </c>
      <c r="H215" s="392"/>
      <c r="I215" s="392"/>
      <c r="J215" s="393"/>
      <c r="K215" s="388" t="s">
        <v>1204</v>
      </c>
      <c r="L215" s="389"/>
      <c r="M215" s="389"/>
      <c r="N215" s="389"/>
      <c r="O215" s="389"/>
      <c r="P215" s="389"/>
      <c r="Q215" s="389"/>
      <c r="R215" s="389"/>
      <c r="S215" s="389"/>
      <c r="T215" s="390"/>
      <c r="U215" s="255"/>
    </row>
    <row r="216" spans="2:21" s="3" customFormat="1" ht="319.14999999999998" customHeight="1" x14ac:dyDescent="0.2">
      <c r="B216" s="716"/>
      <c r="C216" s="384" t="s">
        <v>749</v>
      </c>
      <c r="D216" s="385"/>
      <c r="E216" s="384" t="s">
        <v>729</v>
      </c>
      <c r="F216" s="385"/>
      <c r="G216" s="391" t="s">
        <v>1128</v>
      </c>
      <c r="H216" s="392"/>
      <c r="I216" s="392"/>
      <c r="J216" s="393"/>
      <c r="K216" s="388" t="s">
        <v>1205</v>
      </c>
      <c r="L216" s="389"/>
      <c r="M216" s="389"/>
      <c r="N216" s="389"/>
      <c r="O216" s="389"/>
      <c r="P216" s="389"/>
      <c r="Q216" s="389"/>
      <c r="R216" s="389"/>
      <c r="S216" s="389"/>
      <c r="T216" s="390"/>
      <c r="U216" s="255"/>
    </row>
    <row r="217" spans="2:21" s="3" customFormat="1" ht="112.15" customHeight="1" x14ac:dyDescent="0.2">
      <c r="B217" s="716"/>
      <c r="C217" s="384" t="s">
        <v>1026</v>
      </c>
      <c r="D217" s="385"/>
      <c r="E217" s="384"/>
      <c r="F217" s="385"/>
      <c r="G217" s="391" t="s">
        <v>1027</v>
      </c>
      <c r="H217" s="392"/>
      <c r="I217" s="392"/>
      <c r="J217" s="393"/>
      <c r="K217" s="388" t="s">
        <v>982</v>
      </c>
      <c r="L217" s="389"/>
      <c r="M217" s="389"/>
      <c r="N217" s="389"/>
      <c r="O217" s="389"/>
      <c r="P217" s="389"/>
      <c r="Q217" s="389"/>
      <c r="R217" s="389"/>
      <c r="S217" s="389"/>
      <c r="T217" s="390"/>
      <c r="U217" s="255"/>
    </row>
    <row r="218" spans="2:21" s="3" customFormat="1" ht="100.9" customHeight="1" x14ac:dyDescent="0.2">
      <c r="B218" s="716"/>
      <c r="C218" s="384" t="s">
        <v>1028</v>
      </c>
      <c r="D218" s="385"/>
      <c r="E218" s="384"/>
      <c r="F218" s="385"/>
      <c r="G218" s="391" t="s">
        <v>1029</v>
      </c>
      <c r="H218" s="392"/>
      <c r="I218" s="392"/>
      <c r="J218" s="393"/>
      <c r="K218" s="388" t="s">
        <v>983</v>
      </c>
      <c r="L218" s="389"/>
      <c r="M218" s="389"/>
      <c r="N218" s="389"/>
      <c r="O218" s="389"/>
      <c r="P218" s="389"/>
      <c r="Q218" s="389"/>
      <c r="R218" s="389"/>
      <c r="S218" s="389"/>
      <c r="T218" s="390"/>
      <c r="U218" s="255"/>
    </row>
    <row r="219" spans="2:21" s="3" customFormat="1" ht="212.45" customHeight="1" x14ac:dyDescent="0.2">
      <c r="B219" s="98"/>
      <c r="C219" s="384" t="s">
        <v>506</v>
      </c>
      <c r="D219" s="385"/>
      <c r="E219" s="384" t="s">
        <v>745</v>
      </c>
      <c r="F219" s="385"/>
      <c r="G219" s="391" t="s">
        <v>956</v>
      </c>
      <c r="H219" s="392"/>
      <c r="I219" s="392"/>
      <c r="J219" s="393"/>
      <c r="K219" s="388" t="s">
        <v>1129</v>
      </c>
      <c r="L219" s="389"/>
      <c r="M219" s="389"/>
      <c r="N219" s="389"/>
      <c r="O219" s="389"/>
      <c r="P219" s="389"/>
      <c r="Q219" s="389"/>
      <c r="R219" s="389"/>
      <c r="S219" s="389"/>
      <c r="T219" s="390"/>
      <c r="U219" s="255"/>
    </row>
    <row r="220" spans="2:21" s="3" customFormat="1" ht="72" customHeight="1" x14ac:dyDescent="0.2">
      <c r="B220" s="98"/>
      <c r="C220" s="384" t="s">
        <v>494</v>
      </c>
      <c r="D220" s="385"/>
      <c r="E220" s="384"/>
      <c r="F220" s="385"/>
      <c r="G220" s="468" t="s">
        <v>728</v>
      </c>
      <c r="H220" s="468"/>
      <c r="I220" s="468"/>
      <c r="J220" s="468"/>
      <c r="K220" s="388" t="s">
        <v>1097</v>
      </c>
      <c r="L220" s="389"/>
      <c r="M220" s="389"/>
      <c r="N220" s="389"/>
      <c r="O220" s="389"/>
      <c r="P220" s="389"/>
      <c r="Q220" s="389"/>
      <c r="R220" s="389"/>
      <c r="S220" s="389"/>
      <c r="T220" s="390"/>
      <c r="U220" s="255"/>
    </row>
    <row r="221" spans="2:21" s="3" customFormat="1" ht="73.150000000000006" customHeight="1" x14ac:dyDescent="0.2">
      <c r="B221" s="98"/>
      <c r="C221" s="384" t="s">
        <v>1130</v>
      </c>
      <c r="D221" s="385"/>
      <c r="E221" s="384"/>
      <c r="F221" s="385"/>
      <c r="G221" s="468" t="s">
        <v>1131</v>
      </c>
      <c r="H221" s="468"/>
      <c r="I221" s="468"/>
      <c r="J221" s="468"/>
      <c r="K221" s="469" t="s">
        <v>1206</v>
      </c>
      <c r="L221" s="469"/>
      <c r="M221" s="469"/>
      <c r="N221" s="469"/>
      <c r="O221" s="469"/>
      <c r="P221" s="469"/>
      <c r="Q221" s="469"/>
      <c r="R221" s="469"/>
      <c r="S221" s="469"/>
      <c r="T221" s="469"/>
      <c r="U221" s="255"/>
    </row>
    <row r="222" spans="2:21" s="3" customFormat="1" ht="57.6" customHeight="1" x14ac:dyDescent="0.2">
      <c r="B222" s="111"/>
      <c r="C222" s="384" t="s">
        <v>1030</v>
      </c>
      <c r="D222" s="385"/>
      <c r="E222" s="384"/>
      <c r="F222" s="385"/>
      <c r="G222" s="468" t="s">
        <v>1031</v>
      </c>
      <c r="H222" s="468"/>
      <c r="I222" s="468"/>
      <c r="J222" s="468"/>
      <c r="K222" s="388" t="s">
        <v>957</v>
      </c>
      <c r="L222" s="389"/>
      <c r="M222" s="389"/>
      <c r="N222" s="389"/>
      <c r="O222" s="389"/>
      <c r="P222" s="389"/>
      <c r="Q222" s="389"/>
      <c r="R222" s="389"/>
      <c r="S222" s="389"/>
      <c r="T222" s="390"/>
      <c r="U222" s="255"/>
    </row>
    <row r="223" spans="2:21" s="3" customFormat="1" ht="123.6" customHeight="1" x14ac:dyDescent="0.2">
      <c r="B223" s="111"/>
      <c r="C223" s="384" t="s">
        <v>1032</v>
      </c>
      <c r="D223" s="385"/>
      <c r="E223" s="384"/>
      <c r="F223" s="385"/>
      <c r="G223" s="468" t="s">
        <v>1033</v>
      </c>
      <c r="H223" s="468"/>
      <c r="I223" s="468"/>
      <c r="J223" s="468"/>
      <c r="K223" s="388" t="s">
        <v>1207</v>
      </c>
      <c r="L223" s="389"/>
      <c r="M223" s="389"/>
      <c r="N223" s="389"/>
      <c r="O223" s="389"/>
      <c r="P223" s="389"/>
      <c r="Q223" s="389"/>
      <c r="R223" s="389"/>
      <c r="S223" s="389"/>
      <c r="T223" s="390"/>
      <c r="U223" s="255"/>
    </row>
    <row r="224" spans="2:21" s="3" customFormat="1" ht="70.150000000000006" customHeight="1" x14ac:dyDescent="0.2">
      <c r="B224" s="112"/>
      <c r="C224" s="384" t="s">
        <v>746</v>
      </c>
      <c r="D224" s="385"/>
      <c r="E224" s="384"/>
      <c r="F224" s="385"/>
      <c r="G224" s="468" t="s">
        <v>1132</v>
      </c>
      <c r="H224" s="468"/>
      <c r="I224" s="468"/>
      <c r="J224" s="468"/>
      <c r="K224" s="388" t="s">
        <v>1216</v>
      </c>
      <c r="L224" s="389"/>
      <c r="M224" s="389"/>
      <c r="N224" s="389"/>
      <c r="O224" s="389"/>
      <c r="P224" s="389"/>
      <c r="Q224" s="389"/>
      <c r="R224" s="389"/>
      <c r="S224" s="389"/>
      <c r="T224" s="390"/>
      <c r="U224" s="255"/>
    </row>
    <row r="225" spans="2:21" s="3" customFormat="1" ht="71.45" customHeight="1" x14ac:dyDescent="0.2">
      <c r="B225" s="112"/>
      <c r="C225" s="384" t="s">
        <v>590</v>
      </c>
      <c r="D225" s="385"/>
      <c r="E225" s="384"/>
      <c r="F225" s="385"/>
      <c r="G225" s="391" t="s">
        <v>591</v>
      </c>
      <c r="H225" s="392"/>
      <c r="I225" s="392"/>
      <c r="J225" s="393"/>
      <c r="K225" s="388" t="s">
        <v>985</v>
      </c>
      <c r="L225" s="389"/>
      <c r="M225" s="389"/>
      <c r="N225" s="389"/>
      <c r="O225" s="389"/>
      <c r="P225" s="389"/>
      <c r="Q225" s="389"/>
      <c r="R225" s="389"/>
      <c r="S225" s="389"/>
      <c r="T225" s="390"/>
      <c r="U225" s="255"/>
    </row>
    <row r="226" spans="2:21" s="3" customFormat="1" ht="157.15" customHeight="1" x14ac:dyDescent="0.2">
      <c r="B226" s="113"/>
      <c r="C226" s="384" t="s">
        <v>1034</v>
      </c>
      <c r="D226" s="385"/>
      <c r="E226" s="384"/>
      <c r="F226" s="385"/>
      <c r="G226" s="391" t="s">
        <v>1098</v>
      </c>
      <c r="H226" s="392"/>
      <c r="I226" s="392"/>
      <c r="J226" s="393"/>
      <c r="K226" s="388" t="s">
        <v>1208</v>
      </c>
      <c r="L226" s="389"/>
      <c r="M226" s="389"/>
      <c r="N226" s="389"/>
      <c r="O226" s="389"/>
      <c r="P226" s="389"/>
      <c r="Q226" s="389"/>
      <c r="R226" s="389"/>
      <c r="S226" s="389"/>
      <c r="T226" s="390"/>
      <c r="U226" s="255"/>
    </row>
    <row r="227" spans="2:21" s="3" customFormat="1" ht="100.15" customHeight="1" x14ac:dyDescent="0.2">
      <c r="B227" s="113"/>
      <c r="C227" s="384" t="s">
        <v>1035</v>
      </c>
      <c r="D227" s="385"/>
      <c r="E227" s="384"/>
      <c r="F227" s="385"/>
      <c r="G227" s="391" t="s">
        <v>1036</v>
      </c>
      <c r="H227" s="392"/>
      <c r="I227" s="392"/>
      <c r="J227" s="393"/>
      <c r="K227" s="388" t="s">
        <v>1074</v>
      </c>
      <c r="L227" s="389"/>
      <c r="M227" s="389"/>
      <c r="N227" s="389"/>
      <c r="O227" s="389"/>
      <c r="P227" s="389"/>
      <c r="Q227" s="389"/>
      <c r="R227" s="389"/>
      <c r="S227" s="389"/>
      <c r="T227" s="390"/>
      <c r="U227" s="255"/>
    </row>
    <row r="228" spans="2:21" s="3" customFormat="1" ht="128.44999999999999" customHeight="1" x14ac:dyDescent="0.2">
      <c r="B228" s="113"/>
      <c r="C228" s="384" t="s">
        <v>1003</v>
      </c>
      <c r="D228" s="385"/>
      <c r="E228" s="384"/>
      <c r="F228" s="385"/>
      <c r="G228" s="391" t="s">
        <v>1099</v>
      </c>
      <c r="H228" s="392"/>
      <c r="I228" s="392"/>
      <c r="J228" s="393"/>
      <c r="K228" s="388" t="s">
        <v>1209</v>
      </c>
      <c r="L228" s="389"/>
      <c r="M228" s="389"/>
      <c r="N228" s="389"/>
      <c r="O228" s="389"/>
      <c r="P228" s="389"/>
      <c r="Q228" s="389"/>
      <c r="R228" s="389"/>
      <c r="S228" s="389"/>
      <c r="T228" s="390"/>
      <c r="U228" s="255"/>
    </row>
    <row r="229" spans="2:21" s="3" customFormat="1" ht="137.44999999999999" customHeight="1" x14ac:dyDescent="0.2">
      <c r="B229" s="112"/>
      <c r="C229" s="384" t="s">
        <v>1037</v>
      </c>
      <c r="D229" s="385"/>
      <c r="E229" s="384" t="s">
        <v>1038</v>
      </c>
      <c r="F229" s="385"/>
      <c r="G229" s="391" t="s">
        <v>1039</v>
      </c>
      <c r="H229" s="392"/>
      <c r="I229" s="392"/>
      <c r="J229" s="393"/>
      <c r="K229" s="388" t="s">
        <v>1210</v>
      </c>
      <c r="L229" s="389"/>
      <c r="M229" s="389"/>
      <c r="N229" s="389"/>
      <c r="O229" s="389"/>
      <c r="P229" s="389"/>
      <c r="Q229" s="389"/>
      <c r="R229" s="389"/>
      <c r="S229" s="389"/>
      <c r="T229" s="390"/>
      <c r="U229" s="255"/>
    </row>
    <row r="230" spans="2:21" s="3" customFormat="1" ht="96.6" customHeight="1" x14ac:dyDescent="0.2">
      <c r="B230" s="123"/>
      <c r="C230" s="384" t="s">
        <v>1040</v>
      </c>
      <c r="D230" s="385"/>
      <c r="E230" s="384"/>
      <c r="F230" s="385"/>
      <c r="G230" s="391" t="s">
        <v>1041</v>
      </c>
      <c r="H230" s="392"/>
      <c r="I230" s="392"/>
      <c r="J230" s="393"/>
      <c r="K230" s="388" t="s">
        <v>1133</v>
      </c>
      <c r="L230" s="389"/>
      <c r="M230" s="389"/>
      <c r="N230" s="389"/>
      <c r="O230" s="389"/>
      <c r="P230" s="389"/>
      <c r="Q230" s="389"/>
      <c r="R230" s="389"/>
      <c r="S230" s="389"/>
      <c r="T230" s="390"/>
      <c r="U230" s="255"/>
    </row>
    <row r="231" spans="2:21" s="3" customFormat="1" ht="85.9" customHeight="1" x14ac:dyDescent="0.2">
      <c r="B231" s="123"/>
      <c r="C231" s="384" t="s">
        <v>1042</v>
      </c>
      <c r="D231" s="385"/>
      <c r="E231" s="384" t="s">
        <v>1043</v>
      </c>
      <c r="F231" s="385"/>
      <c r="G231" s="391" t="s">
        <v>1044</v>
      </c>
      <c r="H231" s="392"/>
      <c r="I231" s="392"/>
      <c r="J231" s="393"/>
      <c r="K231" s="388" t="s">
        <v>1134</v>
      </c>
      <c r="L231" s="389"/>
      <c r="M231" s="389"/>
      <c r="N231" s="389"/>
      <c r="O231" s="389"/>
      <c r="P231" s="389"/>
      <c r="Q231" s="389"/>
      <c r="R231" s="389"/>
      <c r="S231" s="389"/>
      <c r="T231" s="390"/>
      <c r="U231" s="255"/>
    </row>
    <row r="232" spans="2:21" s="3" customFormat="1" ht="315" customHeight="1" x14ac:dyDescent="0.2">
      <c r="B232" s="124"/>
      <c r="C232" s="384" t="s">
        <v>721</v>
      </c>
      <c r="D232" s="385"/>
      <c r="E232" s="384" t="s">
        <v>754</v>
      </c>
      <c r="F232" s="385"/>
      <c r="G232" s="391" t="s">
        <v>1045</v>
      </c>
      <c r="H232" s="392"/>
      <c r="I232" s="392"/>
      <c r="J232" s="393"/>
      <c r="K232" s="388" t="s">
        <v>1211</v>
      </c>
      <c r="L232" s="389"/>
      <c r="M232" s="389"/>
      <c r="N232" s="389"/>
      <c r="O232" s="389"/>
      <c r="P232" s="389"/>
      <c r="Q232" s="389"/>
      <c r="R232" s="389"/>
      <c r="S232" s="389"/>
      <c r="T232" s="390"/>
      <c r="U232" s="255"/>
    </row>
    <row r="233" spans="2:21" s="3" customFormat="1" ht="88.15" customHeight="1" x14ac:dyDescent="0.2">
      <c r="B233" s="134"/>
      <c r="C233" s="384" t="s">
        <v>1212</v>
      </c>
      <c r="D233" s="385"/>
      <c r="E233" s="384"/>
      <c r="F233" s="385"/>
      <c r="G233" s="391" t="s">
        <v>1213</v>
      </c>
      <c r="H233" s="392"/>
      <c r="I233" s="392"/>
      <c r="J233" s="393"/>
      <c r="K233" s="388" t="s">
        <v>1087</v>
      </c>
      <c r="L233" s="389"/>
      <c r="M233" s="389"/>
      <c r="N233" s="389"/>
      <c r="O233" s="389"/>
      <c r="P233" s="389"/>
      <c r="Q233" s="389"/>
      <c r="R233" s="389"/>
      <c r="S233" s="389"/>
      <c r="T233" s="390"/>
      <c r="U233" s="255"/>
    </row>
    <row r="234" spans="2:21" s="3" customFormat="1" ht="108.6" customHeight="1" x14ac:dyDescent="0.2">
      <c r="B234" s="269"/>
      <c r="C234" s="384" t="s">
        <v>1135</v>
      </c>
      <c r="D234" s="385"/>
      <c r="E234" s="384"/>
      <c r="F234" s="385"/>
      <c r="G234" s="391" t="s">
        <v>1136</v>
      </c>
      <c r="H234" s="392"/>
      <c r="I234" s="392"/>
      <c r="J234" s="393"/>
      <c r="K234" s="388" t="s">
        <v>1214</v>
      </c>
      <c r="L234" s="389"/>
      <c r="M234" s="389"/>
      <c r="N234" s="389"/>
      <c r="O234" s="389"/>
      <c r="P234" s="389"/>
      <c r="Q234" s="389"/>
      <c r="R234" s="389"/>
      <c r="S234" s="389"/>
      <c r="T234" s="390"/>
      <c r="U234" s="255"/>
    </row>
    <row r="235" spans="2:21" s="3" customFormat="1" ht="55.15" customHeight="1" x14ac:dyDescent="0.2">
      <c r="B235" s="308"/>
      <c r="C235" s="384" t="s">
        <v>722</v>
      </c>
      <c r="D235" s="385"/>
      <c r="E235" s="384"/>
      <c r="F235" s="385"/>
      <c r="G235" s="391" t="s">
        <v>723</v>
      </c>
      <c r="H235" s="392"/>
      <c r="I235" s="392"/>
      <c r="J235" s="393"/>
      <c r="K235" s="388" t="s">
        <v>1088</v>
      </c>
      <c r="L235" s="389"/>
      <c r="M235" s="389"/>
      <c r="N235" s="389"/>
      <c r="O235" s="389"/>
      <c r="P235" s="389"/>
      <c r="Q235" s="389"/>
      <c r="R235" s="389"/>
      <c r="S235" s="389"/>
      <c r="T235" s="390"/>
      <c r="U235" s="255"/>
    </row>
    <row r="236" spans="2:21" s="3" customFormat="1" ht="40.9" customHeight="1" x14ac:dyDescent="0.2">
      <c r="B236" s="308"/>
      <c r="C236" s="384"/>
      <c r="D236" s="385"/>
      <c r="E236" s="384"/>
      <c r="F236" s="385"/>
      <c r="G236" s="391" t="s">
        <v>727</v>
      </c>
      <c r="H236" s="392"/>
      <c r="I236" s="392"/>
      <c r="J236" s="393"/>
      <c r="K236" s="388" t="s">
        <v>1137</v>
      </c>
      <c r="L236" s="389"/>
      <c r="M236" s="389"/>
      <c r="N236" s="389"/>
      <c r="O236" s="389"/>
      <c r="P236" s="389"/>
      <c r="Q236" s="389"/>
      <c r="R236" s="389"/>
      <c r="S236" s="389"/>
      <c r="T236" s="390"/>
      <c r="U236" s="255"/>
    </row>
    <row r="237" spans="2:21" s="3" customFormat="1" ht="37.9" customHeight="1" x14ac:dyDescent="0.2">
      <c r="B237" s="269"/>
      <c r="C237" s="384"/>
      <c r="D237" s="385"/>
      <c r="E237" s="384"/>
      <c r="F237" s="385"/>
      <c r="G237" s="386" t="s">
        <v>492</v>
      </c>
      <c r="H237" s="394"/>
      <c r="I237" s="394"/>
      <c r="J237" s="387"/>
      <c r="K237" s="388" t="s">
        <v>1077</v>
      </c>
      <c r="L237" s="389"/>
      <c r="M237" s="389"/>
      <c r="N237" s="389"/>
      <c r="O237" s="389"/>
      <c r="P237" s="389"/>
      <c r="Q237" s="389"/>
      <c r="R237" s="389"/>
      <c r="S237" s="389"/>
      <c r="T237" s="390"/>
      <c r="U237" s="255"/>
    </row>
    <row r="238" spans="2:21" s="22" customFormat="1" x14ac:dyDescent="0.2">
      <c r="B238" s="712"/>
      <c r="C238" s="713"/>
      <c r="D238" s="713"/>
      <c r="E238" s="713"/>
      <c r="F238" s="713"/>
      <c r="G238" s="713"/>
      <c r="H238" s="713"/>
      <c r="I238" s="713"/>
      <c r="J238" s="713"/>
      <c r="K238" s="713"/>
      <c r="L238" s="713"/>
      <c r="M238" s="713"/>
      <c r="N238" s="713"/>
      <c r="O238" s="713"/>
      <c r="P238" s="713"/>
      <c r="Q238" s="713"/>
      <c r="R238" s="713"/>
      <c r="S238" s="713"/>
      <c r="T238" s="714"/>
    </row>
    <row r="239" spans="2:21" s="22" customFormat="1" ht="30.4" customHeight="1" x14ac:dyDescent="0.2">
      <c r="B239" s="597" t="s">
        <v>86</v>
      </c>
      <c r="C239" s="706" t="s">
        <v>405</v>
      </c>
      <c r="D239" s="707"/>
      <c r="E239" s="707"/>
      <c r="F239" s="707"/>
      <c r="G239" s="707"/>
      <c r="H239" s="707"/>
      <c r="I239" s="707"/>
      <c r="J239" s="707"/>
      <c r="K239" s="707"/>
      <c r="L239" s="707"/>
      <c r="M239" s="707"/>
      <c r="N239" s="707"/>
      <c r="O239" s="707"/>
      <c r="P239" s="707"/>
      <c r="Q239" s="707"/>
      <c r="R239" s="707"/>
      <c r="S239" s="707"/>
      <c r="T239" s="708"/>
    </row>
    <row r="240" spans="2:21" s="3" customFormat="1" ht="14.1" customHeight="1" x14ac:dyDescent="0.2">
      <c r="B240" s="598"/>
      <c r="C240" s="397" t="s">
        <v>114</v>
      </c>
      <c r="D240" s="398"/>
      <c r="E240" s="398"/>
      <c r="F240" s="398"/>
      <c r="G240" s="398"/>
      <c r="H240" s="398"/>
      <c r="I240" s="398"/>
      <c r="J240" s="398"/>
      <c r="K240" s="398"/>
      <c r="L240" s="399"/>
      <c r="M240" s="470"/>
      <c r="N240" s="471"/>
      <c r="O240" s="471"/>
      <c r="P240" s="471"/>
      <c r="Q240" s="471"/>
      <c r="R240" s="471"/>
      <c r="S240" s="471"/>
      <c r="T240" s="472"/>
    </row>
    <row r="241" spans="2:22" s="3" customFormat="1" ht="15" customHeight="1" x14ac:dyDescent="0.2">
      <c r="B241" s="598"/>
      <c r="C241" s="395" t="s">
        <v>72</v>
      </c>
      <c r="D241" s="395"/>
      <c r="E241" s="395"/>
      <c r="F241" s="395" t="s">
        <v>348</v>
      </c>
      <c r="G241" s="395"/>
      <c r="H241" s="395" t="s">
        <v>62</v>
      </c>
      <c r="I241" s="395"/>
      <c r="J241" s="395" t="s">
        <v>73</v>
      </c>
      <c r="K241" s="395"/>
      <c r="L241" s="395"/>
      <c r="M241" s="473"/>
      <c r="N241" s="474"/>
      <c r="O241" s="474"/>
      <c r="P241" s="474"/>
      <c r="Q241" s="474"/>
      <c r="R241" s="474"/>
      <c r="S241" s="474"/>
      <c r="T241" s="475"/>
    </row>
    <row r="242" spans="2:22" s="3" customFormat="1" ht="21.75" customHeight="1" x14ac:dyDescent="0.2">
      <c r="B242" s="598"/>
      <c r="C242" s="500" t="s">
        <v>74</v>
      </c>
      <c r="D242" s="501"/>
      <c r="E242" s="502"/>
      <c r="F242" s="479">
        <v>1</v>
      </c>
      <c r="G242" s="480"/>
      <c r="H242" s="479">
        <v>1</v>
      </c>
      <c r="I242" s="480"/>
      <c r="J242" s="479">
        <f>F242-H242</f>
        <v>0</v>
      </c>
      <c r="K242" s="705"/>
      <c r="L242" s="480"/>
      <c r="M242" s="473"/>
      <c r="N242" s="474"/>
      <c r="O242" s="474"/>
      <c r="P242" s="474"/>
      <c r="Q242" s="474"/>
      <c r="R242" s="474"/>
      <c r="S242" s="474"/>
      <c r="T242" s="475"/>
      <c r="V242" s="73"/>
    </row>
    <row r="243" spans="2:22" s="3" customFormat="1" ht="22.5" customHeight="1" x14ac:dyDescent="0.2">
      <c r="B243" s="598"/>
      <c r="C243" s="61"/>
      <c r="D243" s="61"/>
      <c r="E243" s="61"/>
      <c r="F243" s="60"/>
      <c r="G243" s="60"/>
      <c r="H243" s="60"/>
      <c r="I243" s="60"/>
      <c r="J243" s="60"/>
      <c r="K243" s="60"/>
      <c r="L243" s="60"/>
      <c r="M243" s="473"/>
      <c r="N243" s="474"/>
      <c r="O243" s="474"/>
      <c r="P243" s="474"/>
      <c r="Q243" s="474"/>
      <c r="R243" s="474"/>
      <c r="S243" s="474"/>
      <c r="T243" s="475"/>
    </row>
    <row r="244" spans="2:22" s="3" customFormat="1" ht="37.9" customHeight="1" x14ac:dyDescent="0.2">
      <c r="B244" s="598"/>
      <c r="C244" s="377" t="s">
        <v>75</v>
      </c>
      <c r="D244" s="378"/>
      <c r="E244" s="377" t="s">
        <v>64</v>
      </c>
      <c r="F244" s="378"/>
      <c r="G244" s="63" t="s">
        <v>76</v>
      </c>
      <c r="H244" s="701" t="s">
        <v>77</v>
      </c>
      <c r="I244" s="703"/>
      <c r="J244" s="63" t="s">
        <v>78</v>
      </c>
      <c r="K244" s="701" t="s">
        <v>79</v>
      </c>
      <c r="L244" s="703"/>
      <c r="M244" s="473"/>
      <c r="N244" s="474"/>
      <c r="O244" s="474"/>
      <c r="P244" s="474"/>
      <c r="Q244" s="474"/>
      <c r="R244" s="474"/>
      <c r="S244" s="474"/>
      <c r="T244" s="475"/>
    </row>
    <row r="245" spans="2:22" s="3" customFormat="1" ht="22.5" customHeight="1" x14ac:dyDescent="0.2">
      <c r="B245" s="598"/>
      <c r="C245" s="412">
        <v>42689</v>
      </c>
      <c r="D245" s="413"/>
      <c r="E245" s="412">
        <v>42840</v>
      </c>
      <c r="F245" s="413"/>
      <c r="G245" s="17">
        <f>+K146</f>
        <v>151</v>
      </c>
      <c r="H245" s="735">
        <f>100/G245</f>
        <v>0.66225165562913912</v>
      </c>
      <c r="I245" s="736"/>
      <c r="J245" s="17">
        <v>20</v>
      </c>
      <c r="K245" s="722">
        <v>100</v>
      </c>
      <c r="L245" s="723"/>
      <c r="M245" s="473"/>
      <c r="N245" s="474"/>
      <c r="O245" s="474"/>
      <c r="P245" s="474"/>
      <c r="Q245" s="474"/>
      <c r="R245" s="474"/>
      <c r="S245" s="474"/>
      <c r="T245" s="475"/>
    </row>
    <row r="246" spans="2:22" s="3" customFormat="1" ht="15.75" customHeight="1" x14ac:dyDescent="0.2">
      <c r="B246" s="598"/>
      <c r="C246" s="61"/>
      <c r="D246" s="62"/>
      <c r="E246" s="59"/>
      <c r="F246" s="17"/>
      <c r="G246" s="20"/>
      <c r="H246" s="20"/>
      <c r="I246" s="17"/>
      <c r="J246" s="19"/>
      <c r="K246" s="19"/>
      <c r="L246" s="60"/>
      <c r="M246" s="473"/>
      <c r="N246" s="474"/>
      <c r="O246" s="474"/>
      <c r="P246" s="474"/>
      <c r="Q246" s="474"/>
      <c r="R246" s="474"/>
      <c r="S246" s="474"/>
      <c r="T246" s="475"/>
    </row>
    <row r="247" spans="2:22" s="3" customFormat="1" ht="29.25" customHeight="1" x14ac:dyDescent="0.2">
      <c r="B247" s="598"/>
      <c r="C247" s="397" t="s">
        <v>80</v>
      </c>
      <c r="D247" s="398"/>
      <c r="E247" s="398"/>
      <c r="F247" s="398"/>
      <c r="G247" s="398"/>
      <c r="H247" s="398"/>
      <c r="I247" s="398"/>
      <c r="J247" s="398"/>
      <c r="K247" s="398"/>
      <c r="L247" s="399"/>
      <c r="M247" s="473"/>
      <c r="N247" s="474"/>
      <c r="O247" s="474"/>
      <c r="P247" s="474"/>
      <c r="Q247" s="474"/>
      <c r="R247" s="474"/>
      <c r="S247" s="474"/>
      <c r="T247" s="475"/>
      <c r="V247" s="23"/>
    </row>
    <row r="248" spans="2:22" s="3" customFormat="1" ht="40.5" customHeight="1" x14ac:dyDescent="0.2">
      <c r="B248" s="598"/>
      <c r="C248" s="733" t="s">
        <v>87</v>
      </c>
      <c r="D248" s="733"/>
      <c r="E248" s="733"/>
      <c r="F248" s="71">
        <v>25</v>
      </c>
      <c r="G248" s="483" t="s">
        <v>88</v>
      </c>
      <c r="H248" s="483"/>
      <c r="I248" s="21">
        <v>15</v>
      </c>
      <c r="J248" s="483" t="s">
        <v>89</v>
      </c>
      <c r="K248" s="483"/>
      <c r="L248" s="59">
        <v>10</v>
      </c>
      <c r="M248" s="476"/>
      <c r="N248" s="477"/>
      <c r="O248" s="477"/>
      <c r="P248" s="477"/>
      <c r="Q248" s="477"/>
      <c r="R248" s="477"/>
      <c r="S248" s="477"/>
      <c r="T248" s="478"/>
    </row>
    <row r="249" spans="2:22" s="3" customFormat="1" ht="27" customHeight="1" x14ac:dyDescent="0.2">
      <c r="B249" s="598"/>
      <c r="C249" s="725" t="s">
        <v>90</v>
      </c>
      <c r="D249" s="726"/>
      <c r="E249" s="726"/>
      <c r="F249" s="726"/>
      <c r="G249" s="726"/>
      <c r="H249" s="726"/>
      <c r="I249" s="726"/>
      <c r="J249" s="726"/>
      <c r="K249" s="726"/>
      <c r="L249" s="726"/>
      <c r="M249" s="726"/>
      <c r="N249" s="726"/>
      <c r="O249" s="726"/>
      <c r="P249" s="726"/>
      <c r="Q249" s="726"/>
      <c r="R249" s="726"/>
      <c r="S249" s="726"/>
      <c r="T249" s="727"/>
    </row>
    <row r="250" spans="2:22" s="3" customFormat="1" ht="22.5" customHeight="1" x14ac:dyDescent="0.2">
      <c r="B250" s="598"/>
      <c r="C250" s="481" t="s">
        <v>81</v>
      </c>
      <c r="D250" s="734"/>
      <c r="E250" s="734"/>
      <c r="F250" s="482"/>
      <c r="G250" s="717" t="s">
        <v>91</v>
      </c>
      <c r="H250" s="717"/>
      <c r="I250" s="717"/>
      <c r="J250" s="395" t="s">
        <v>92</v>
      </c>
      <c r="K250" s="395"/>
      <c r="L250" s="395"/>
      <c r="M250" s="470" t="s">
        <v>82</v>
      </c>
      <c r="N250" s="471"/>
      <c r="O250" s="471"/>
      <c r="P250" s="471"/>
      <c r="Q250" s="471"/>
      <c r="R250" s="471"/>
      <c r="S250" s="471"/>
      <c r="T250" s="472"/>
    </row>
    <row r="251" spans="2:22" s="3" customFormat="1" ht="32.25" customHeight="1" x14ac:dyDescent="0.2">
      <c r="B251" s="598"/>
      <c r="C251" s="717" t="s">
        <v>83</v>
      </c>
      <c r="D251" s="717"/>
      <c r="E251" s="481" t="s">
        <v>349</v>
      </c>
      <c r="F251" s="482"/>
      <c r="G251" s="717"/>
      <c r="H251" s="717"/>
      <c r="I251" s="717"/>
      <c r="J251" s="395"/>
      <c r="K251" s="395"/>
      <c r="L251" s="395"/>
      <c r="M251" s="476"/>
      <c r="N251" s="477"/>
      <c r="O251" s="477"/>
      <c r="P251" s="477"/>
      <c r="Q251" s="477"/>
      <c r="R251" s="477"/>
      <c r="S251" s="477"/>
      <c r="T251" s="478"/>
    </row>
    <row r="252" spans="2:22" s="3" customFormat="1" ht="31.5" customHeight="1" x14ac:dyDescent="0.2">
      <c r="B252" s="598"/>
      <c r="C252" s="711" t="s">
        <v>406</v>
      </c>
      <c r="D252" s="711"/>
      <c r="E252" s="711" t="s">
        <v>407</v>
      </c>
      <c r="F252" s="711"/>
      <c r="G252" s="505" t="s">
        <v>408</v>
      </c>
      <c r="H252" s="505"/>
      <c r="I252" s="505"/>
      <c r="J252" s="718">
        <v>1</v>
      </c>
      <c r="K252" s="718"/>
      <c r="L252" s="718"/>
      <c r="M252" s="709" t="s">
        <v>410</v>
      </c>
      <c r="N252" s="709"/>
      <c r="O252" s="709"/>
      <c r="P252" s="709"/>
      <c r="Q252" s="709"/>
      <c r="R252" s="709"/>
      <c r="S252" s="709"/>
      <c r="T252" s="709"/>
    </row>
    <row r="253" spans="2:22" s="3" customFormat="1" ht="15" customHeight="1" x14ac:dyDescent="0.2">
      <c r="B253" s="377"/>
      <c r="C253" s="542"/>
      <c r="D253" s="542"/>
      <c r="E253" s="542"/>
      <c r="F253" s="542"/>
      <c r="G253" s="542"/>
      <c r="H253" s="542"/>
      <c r="I253" s="542"/>
      <c r="J253" s="542"/>
      <c r="K253" s="542"/>
      <c r="L253" s="542"/>
      <c r="M253" s="542"/>
      <c r="N253" s="542"/>
      <c r="O253" s="542"/>
      <c r="P253" s="542"/>
      <c r="Q253" s="542"/>
      <c r="R253" s="542"/>
      <c r="S253" s="542"/>
      <c r="T253" s="378"/>
    </row>
    <row r="254" spans="2:22" s="3" customFormat="1" ht="27.4" customHeight="1" x14ac:dyDescent="0.2">
      <c r="B254" s="706" t="s">
        <v>69</v>
      </c>
      <c r="C254" s="707"/>
      <c r="D254" s="707"/>
      <c r="E254" s="707"/>
      <c r="F254" s="707"/>
      <c r="G254" s="707"/>
      <c r="H254" s="707"/>
      <c r="I254" s="707"/>
      <c r="J254" s="707"/>
      <c r="K254" s="707"/>
      <c r="L254" s="707"/>
      <c r="M254" s="707"/>
      <c r="N254" s="707"/>
      <c r="O254" s="707"/>
      <c r="P254" s="707"/>
      <c r="Q254" s="707"/>
      <c r="R254" s="707"/>
      <c r="S254" s="707"/>
      <c r="T254" s="708"/>
    </row>
    <row r="255" spans="2:22" s="3" customFormat="1" ht="22.5" customHeight="1" x14ac:dyDescent="0.2">
      <c r="B255" s="397" t="s">
        <v>114</v>
      </c>
      <c r="C255" s="398"/>
      <c r="D255" s="398"/>
      <c r="E255" s="398"/>
      <c r="F255" s="398"/>
      <c r="G255" s="398"/>
      <c r="H255" s="398"/>
      <c r="I255" s="398"/>
      <c r="J255" s="398"/>
      <c r="K255" s="399"/>
      <c r="L255" s="377"/>
      <c r="M255" s="542"/>
      <c r="N255" s="542"/>
      <c r="O255" s="542"/>
      <c r="P255" s="542"/>
      <c r="Q255" s="542"/>
      <c r="R255" s="542"/>
      <c r="S255" s="542"/>
      <c r="T255" s="378"/>
    </row>
    <row r="256" spans="2:22" s="3" customFormat="1" ht="22.5" customHeight="1" x14ac:dyDescent="0.2">
      <c r="B256" s="395" t="s">
        <v>72</v>
      </c>
      <c r="C256" s="395"/>
      <c r="D256" s="395"/>
      <c r="E256" s="377" t="s">
        <v>348</v>
      </c>
      <c r="F256" s="378"/>
      <c r="G256" s="395" t="s">
        <v>62</v>
      </c>
      <c r="H256" s="395"/>
      <c r="I256" s="395" t="s">
        <v>85</v>
      </c>
      <c r="J256" s="395"/>
      <c r="K256" s="395"/>
      <c r="L256" s="403"/>
      <c r="M256" s="404"/>
      <c r="N256" s="404"/>
      <c r="O256" s="404"/>
      <c r="P256" s="404"/>
      <c r="Q256" s="404"/>
      <c r="R256" s="404"/>
      <c r="S256" s="404"/>
      <c r="T256" s="405"/>
    </row>
    <row r="257" spans="2:21" s="3" customFormat="1" ht="22.5" customHeight="1" x14ac:dyDescent="0.2">
      <c r="B257" s="483" t="s">
        <v>74</v>
      </c>
      <c r="C257" s="483"/>
      <c r="D257" s="483"/>
      <c r="E257" s="465">
        <f>+G260/100</f>
        <v>0.79569999999999996</v>
      </c>
      <c r="F257" s="466"/>
      <c r="G257" s="437">
        <v>0.86429999999999996</v>
      </c>
      <c r="H257" s="437"/>
      <c r="I257" s="396">
        <f>+E257-G257</f>
        <v>-6.8599999999999994E-2</v>
      </c>
      <c r="J257" s="396"/>
      <c r="K257" s="396"/>
      <c r="L257" s="406"/>
      <c r="M257" s="407"/>
      <c r="N257" s="407"/>
      <c r="O257" s="407"/>
      <c r="P257" s="407"/>
      <c r="Q257" s="407"/>
      <c r="R257" s="407"/>
      <c r="S257" s="407"/>
      <c r="T257" s="408"/>
    </row>
    <row r="258" spans="2:21" s="3" customFormat="1" ht="22.5" customHeight="1" x14ac:dyDescent="0.2">
      <c r="B258" s="578"/>
      <c r="C258" s="593"/>
      <c r="D258" s="593"/>
      <c r="E258" s="593"/>
      <c r="F258" s="593"/>
      <c r="G258" s="593"/>
      <c r="H258" s="593"/>
      <c r="I258" s="593"/>
      <c r="J258" s="593"/>
      <c r="K258" s="579"/>
      <c r="L258" s="406"/>
      <c r="M258" s="407"/>
      <c r="N258" s="407"/>
      <c r="O258" s="407"/>
      <c r="P258" s="407"/>
      <c r="Q258" s="407"/>
      <c r="R258" s="407"/>
      <c r="S258" s="407"/>
      <c r="T258" s="408"/>
    </row>
    <row r="259" spans="2:21" s="3" customFormat="1" ht="34.9" customHeight="1" x14ac:dyDescent="0.2">
      <c r="B259" s="395" t="s">
        <v>75</v>
      </c>
      <c r="C259" s="395"/>
      <c r="D259" s="395" t="s">
        <v>64</v>
      </c>
      <c r="E259" s="395"/>
      <c r="F259" s="63" t="s">
        <v>76</v>
      </c>
      <c r="G259" s="701" t="s">
        <v>79</v>
      </c>
      <c r="H259" s="702"/>
      <c r="I259" s="702"/>
      <c r="J259" s="702"/>
      <c r="K259" s="703"/>
      <c r="L259" s="406"/>
      <c r="M259" s="407"/>
      <c r="N259" s="407"/>
      <c r="O259" s="407"/>
      <c r="P259" s="407"/>
      <c r="Q259" s="407"/>
      <c r="R259" s="407"/>
      <c r="S259" s="407"/>
      <c r="T259" s="408"/>
    </row>
    <row r="260" spans="2:21" s="3" customFormat="1" ht="30" customHeight="1" x14ac:dyDescent="0.2">
      <c r="B260" s="464">
        <f>I147</f>
        <v>42684</v>
      </c>
      <c r="C260" s="505"/>
      <c r="D260" s="464">
        <f>J147</f>
        <v>44923</v>
      </c>
      <c r="E260" s="505"/>
      <c r="F260" s="17">
        <f>K147</f>
        <v>2239</v>
      </c>
      <c r="G260" s="400">
        <v>79.569999999999993</v>
      </c>
      <c r="H260" s="401"/>
      <c r="I260" s="401"/>
      <c r="J260" s="401"/>
      <c r="K260" s="402"/>
      <c r="L260" s="406"/>
      <c r="M260" s="407"/>
      <c r="N260" s="407"/>
      <c r="O260" s="407"/>
      <c r="P260" s="407"/>
      <c r="Q260" s="407"/>
      <c r="R260" s="407"/>
      <c r="S260" s="407"/>
      <c r="T260" s="408"/>
    </row>
    <row r="261" spans="2:21" s="3" customFormat="1" ht="25.5" customHeight="1" x14ac:dyDescent="0.2">
      <c r="B261" s="578"/>
      <c r="C261" s="593"/>
      <c r="D261" s="593"/>
      <c r="E261" s="593"/>
      <c r="F261" s="593"/>
      <c r="G261" s="593"/>
      <c r="H261" s="593"/>
      <c r="I261" s="593"/>
      <c r="J261" s="593"/>
      <c r="K261" s="579"/>
      <c r="L261" s="406"/>
      <c r="M261" s="407"/>
      <c r="N261" s="407"/>
      <c r="O261" s="407"/>
      <c r="P261" s="407"/>
      <c r="Q261" s="407"/>
      <c r="R261" s="407"/>
      <c r="S261" s="407"/>
      <c r="T261" s="408"/>
    </row>
    <row r="262" spans="2:21" s="3" customFormat="1" ht="24" customHeight="1" x14ac:dyDescent="0.2">
      <c r="B262" s="397" t="s">
        <v>80</v>
      </c>
      <c r="C262" s="398"/>
      <c r="D262" s="398"/>
      <c r="E262" s="398"/>
      <c r="F262" s="398"/>
      <c r="G262" s="398"/>
      <c r="H262" s="398"/>
      <c r="I262" s="398"/>
      <c r="J262" s="398"/>
      <c r="K262" s="399"/>
      <c r="L262" s="409"/>
      <c r="M262" s="410"/>
      <c r="N262" s="410"/>
      <c r="O262" s="410"/>
      <c r="P262" s="410"/>
      <c r="Q262" s="410"/>
      <c r="R262" s="410"/>
      <c r="S262" s="410"/>
      <c r="T262" s="411"/>
    </row>
    <row r="263" spans="2:21" s="3" customFormat="1" ht="37.5" customHeight="1" x14ac:dyDescent="0.2">
      <c r="B263" s="698" t="s">
        <v>93</v>
      </c>
      <c r="C263" s="699"/>
      <c r="D263" s="699"/>
      <c r="E263" s="699"/>
      <c r="F263" s="700"/>
      <c r="G263" s="710" t="s">
        <v>94</v>
      </c>
      <c r="H263" s="710"/>
      <c r="I263" s="740" t="s">
        <v>95</v>
      </c>
      <c r="J263" s="740"/>
      <c r="K263" s="64" t="s">
        <v>286</v>
      </c>
      <c r="L263" s="698" t="s">
        <v>96</v>
      </c>
      <c r="M263" s="699"/>
      <c r="N263" s="699"/>
      <c r="O263" s="699"/>
      <c r="P263" s="699"/>
      <c r="Q263" s="699"/>
      <c r="R263" s="699"/>
      <c r="S263" s="699"/>
      <c r="T263" s="700"/>
    </row>
    <row r="264" spans="2:21" s="3" customFormat="1" ht="33" customHeight="1" x14ac:dyDescent="0.25">
      <c r="B264" s="737" t="s">
        <v>97</v>
      </c>
      <c r="C264" s="738"/>
      <c r="D264" s="738"/>
      <c r="E264" s="738"/>
      <c r="F264" s="739"/>
      <c r="G264" s="395" t="s">
        <v>98</v>
      </c>
      <c r="H264" s="395"/>
      <c r="I264" s="724" t="s">
        <v>98</v>
      </c>
      <c r="J264" s="724"/>
      <c r="K264" s="24"/>
      <c r="L264" s="719"/>
      <c r="M264" s="720"/>
      <c r="N264" s="720"/>
      <c r="O264" s="720"/>
      <c r="P264" s="720"/>
      <c r="Q264" s="720"/>
      <c r="R264" s="720"/>
      <c r="S264" s="720"/>
      <c r="T264" s="721"/>
    </row>
    <row r="265" spans="2:21" s="3" customFormat="1" ht="28.15" customHeight="1" x14ac:dyDescent="0.2">
      <c r="B265" s="467" t="s">
        <v>81</v>
      </c>
      <c r="C265" s="467"/>
      <c r="D265" s="467"/>
      <c r="E265" s="467"/>
      <c r="F265" s="467" t="s">
        <v>44</v>
      </c>
      <c r="G265" s="467"/>
      <c r="H265" s="467"/>
      <c r="I265" s="467"/>
      <c r="J265" s="587" t="s">
        <v>82</v>
      </c>
      <c r="K265" s="588"/>
      <c r="L265" s="588"/>
      <c r="M265" s="588"/>
      <c r="N265" s="588"/>
      <c r="O265" s="588"/>
      <c r="P265" s="588"/>
      <c r="Q265" s="588"/>
      <c r="R265" s="588"/>
      <c r="S265" s="588"/>
      <c r="T265" s="589"/>
    </row>
    <row r="266" spans="2:21" s="3" customFormat="1" ht="28.15" customHeight="1" x14ac:dyDescent="0.2">
      <c r="B266" s="467" t="s">
        <v>83</v>
      </c>
      <c r="C266" s="467"/>
      <c r="D266" s="467" t="s">
        <v>349</v>
      </c>
      <c r="E266" s="467"/>
      <c r="F266" s="467"/>
      <c r="G266" s="467"/>
      <c r="H266" s="467"/>
      <c r="I266" s="467"/>
      <c r="J266" s="590"/>
      <c r="K266" s="591"/>
      <c r="L266" s="591"/>
      <c r="M266" s="591"/>
      <c r="N266" s="591"/>
      <c r="O266" s="591"/>
      <c r="P266" s="591"/>
      <c r="Q266" s="591"/>
      <c r="R266" s="591"/>
      <c r="S266" s="591"/>
      <c r="T266" s="592"/>
    </row>
    <row r="267" spans="2:21" s="3" customFormat="1" ht="143.44999999999999" customHeight="1" x14ac:dyDescent="0.2">
      <c r="B267" s="386" t="s">
        <v>1100</v>
      </c>
      <c r="C267" s="387"/>
      <c r="D267" s="386" t="s">
        <v>1217</v>
      </c>
      <c r="E267" s="387"/>
      <c r="F267" s="391" t="s">
        <v>1218</v>
      </c>
      <c r="G267" s="392"/>
      <c r="H267" s="392"/>
      <c r="I267" s="393"/>
      <c r="J267" s="388" t="s">
        <v>1219</v>
      </c>
      <c r="K267" s="389"/>
      <c r="L267" s="389"/>
      <c r="M267" s="389"/>
      <c r="N267" s="389"/>
      <c r="O267" s="389"/>
      <c r="P267" s="389"/>
      <c r="Q267" s="389"/>
      <c r="R267" s="389"/>
      <c r="S267" s="389"/>
      <c r="T267" s="390"/>
    </row>
    <row r="268" spans="2:21" s="3" customFormat="1" ht="210" customHeight="1" x14ac:dyDescent="0.2">
      <c r="B268" s="386" t="s">
        <v>522</v>
      </c>
      <c r="C268" s="387"/>
      <c r="D268" s="386" t="s">
        <v>523</v>
      </c>
      <c r="E268" s="387"/>
      <c r="F268" s="391" t="s">
        <v>741</v>
      </c>
      <c r="G268" s="392"/>
      <c r="H268" s="392"/>
      <c r="I268" s="393"/>
      <c r="J268" s="388" t="s">
        <v>1220</v>
      </c>
      <c r="K268" s="389"/>
      <c r="L268" s="389"/>
      <c r="M268" s="389"/>
      <c r="N268" s="389"/>
      <c r="O268" s="389"/>
      <c r="P268" s="389"/>
      <c r="Q268" s="389"/>
      <c r="R268" s="389"/>
      <c r="S268" s="389"/>
      <c r="T268" s="390"/>
      <c r="U268" s="255"/>
    </row>
    <row r="269" spans="2:21" s="3" customFormat="1" ht="115.9" customHeight="1" x14ac:dyDescent="0.2">
      <c r="B269" s="386" t="s">
        <v>811</v>
      </c>
      <c r="C269" s="387"/>
      <c r="D269" s="386" t="s">
        <v>812</v>
      </c>
      <c r="E269" s="387"/>
      <c r="F269" s="391" t="s">
        <v>813</v>
      </c>
      <c r="G269" s="392"/>
      <c r="H269" s="392"/>
      <c r="I269" s="393"/>
      <c r="J269" s="388" t="s">
        <v>1221</v>
      </c>
      <c r="K269" s="389"/>
      <c r="L269" s="389"/>
      <c r="M269" s="389"/>
      <c r="N269" s="389"/>
      <c r="O269" s="389"/>
      <c r="P269" s="389"/>
      <c r="Q269" s="389"/>
      <c r="R269" s="389"/>
      <c r="S269" s="389"/>
      <c r="T269" s="390"/>
      <c r="U269" s="255"/>
    </row>
    <row r="270" spans="2:21" s="3" customFormat="1" ht="39" customHeight="1" x14ac:dyDescent="0.2">
      <c r="B270" s="386" t="s">
        <v>496</v>
      </c>
      <c r="C270" s="387"/>
      <c r="D270" s="386" t="s">
        <v>497</v>
      </c>
      <c r="E270" s="387"/>
      <c r="F270" s="386" t="s">
        <v>546</v>
      </c>
      <c r="G270" s="394"/>
      <c r="H270" s="394"/>
      <c r="I270" s="387"/>
      <c r="J270" s="388" t="s">
        <v>521</v>
      </c>
      <c r="K270" s="389"/>
      <c r="L270" s="389"/>
      <c r="M270" s="389"/>
      <c r="N270" s="389"/>
      <c r="O270" s="389"/>
      <c r="P270" s="389"/>
      <c r="Q270" s="389"/>
      <c r="R270" s="389"/>
      <c r="S270" s="389"/>
      <c r="T270" s="390"/>
      <c r="U270" s="255"/>
    </row>
    <row r="271" spans="2:21" s="3" customFormat="1" ht="84" customHeight="1" x14ac:dyDescent="0.2">
      <c r="B271" s="386" t="s">
        <v>1139</v>
      </c>
      <c r="C271" s="387"/>
      <c r="D271" s="386"/>
      <c r="E271" s="387"/>
      <c r="F271" s="386" t="s">
        <v>1140</v>
      </c>
      <c r="G271" s="394"/>
      <c r="H271" s="394"/>
      <c r="I271" s="387"/>
      <c r="J271" s="388" t="s">
        <v>1004</v>
      </c>
      <c r="K271" s="389"/>
      <c r="L271" s="389"/>
      <c r="M271" s="389"/>
      <c r="N271" s="389"/>
      <c r="O271" s="389"/>
      <c r="P271" s="389"/>
      <c r="Q271" s="389"/>
      <c r="R271" s="389"/>
      <c r="S271" s="389"/>
      <c r="T271" s="390"/>
      <c r="U271" s="255"/>
    </row>
    <row r="272" spans="2:21" s="3" customFormat="1" ht="15" customHeight="1" x14ac:dyDescent="0.2">
      <c r="B272" s="377"/>
      <c r="C272" s="542"/>
      <c r="D272" s="542"/>
      <c r="E272" s="542"/>
      <c r="F272" s="542"/>
      <c r="G272" s="542"/>
      <c r="H272" s="542"/>
      <c r="I272" s="542"/>
      <c r="J272" s="542"/>
      <c r="K272" s="542"/>
      <c r="L272" s="542"/>
      <c r="M272" s="542"/>
      <c r="N272" s="542"/>
      <c r="O272" s="542"/>
      <c r="P272" s="542"/>
      <c r="Q272" s="542"/>
      <c r="R272" s="542"/>
      <c r="S272" s="542"/>
      <c r="T272" s="378"/>
    </row>
    <row r="273" spans="2:39" s="3" customFormat="1" ht="22.5" customHeight="1" x14ac:dyDescent="0.2">
      <c r="B273" s="599" t="s">
        <v>99</v>
      </c>
      <c r="C273" s="600"/>
      <c r="D273" s="600"/>
      <c r="E273" s="600"/>
      <c r="F273" s="600"/>
      <c r="G273" s="600"/>
      <c r="H273" s="600"/>
      <c r="I273" s="600"/>
      <c r="J273" s="600"/>
      <c r="K273" s="600"/>
      <c r="L273" s="600"/>
      <c r="M273" s="600"/>
      <c r="N273" s="600"/>
      <c r="O273" s="600"/>
      <c r="P273" s="600"/>
      <c r="Q273" s="600"/>
      <c r="R273" s="600"/>
      <c r="S273" s="600"/>
      <c r="T273" s="601"/>
    </row>
    <row r="274" spans="2:39" s="3" customFormat="1" ht="30.4" customHeight="1" x14ac:dyDescent="0.2">
      <c r="B274" s="597" t="s">
        <v>84</v>
      </c>
      <c r="C274" s="595" t="s">
        <v>495</v>
      </c>
      <c r="D274" s="728"/>
      <c r="E274" s="728"/>
      <c r="F274" s="728"/>
      <c r="G274" s="728"/>
      <c r="H274" s="728"/>
      <c r="I274" s="728"/>
      <c r="J274" s="728"/>
      <c r="K274" s="728"/>
      <c r="L274" s="728"/>
      <c r="M274" s="728"/>
      <c r="N274" s="728"/>
      <c r="O274" s="728"/>
      <c r="P274" s="728"/>
      <c r="Q274" s="728"/>
      <c r="R274" s="728"/>
      <c r="S274" s="728"/>
      <c r="T274" s="729"/>
    </row>
    <row r="275" spans="2:39" s="3" customFormat="1" ht="22.5" customHeight="1" x14ac:dyDescent="0.2">
      <c r="B275" s="598"/>
      <c r="C275" s="397" t="s">
        <v>114</v>
      </c>
      <c r="D275" s="398"/>
      <c r="E275" s="398"/>
      <c r="F275" s="398"/>
      <c r="G275" s="398"/>
      <c r="H275" s="398"/>
      <c r="I275" s="398"/>
      <c r="J275" s="398"/>
      <c r="K275" s="398"/>
      <c r="L275" s="399"/>
      <c r="M275" s="397"/>
      <c r="N275" s="398"/>
      <c r="O275" s="398"/>
      <c r="P275" s="398"/>
      <c r="Q275" s="398"/>
      <c r="R275" s="398"/>
      <c r="S275" s="398"/>
      <c r="T275" s="399"/>
    </row>
    <row r="276" spans="2:39" s="3" customFormat="1" ht="22.5" customHeight="1" x14ac:dyDescent="0.2">
      <c r="B276" s="598"/>
      <c r="C276" s="395" t="s">
        <v>72</v>
      </c>
      <c r="D276" s="395"/>
      <c r="E276" s="395"/>
      <c r="F276" s="395" t="s">
        <v>348</v>
      </c>
      <c r="G276" s="395"/>
      <c r="H276" s="395" t="s">
        <v>62</v>
      </c>
      <c r="I276" s="395"/>
      <c r="J276" s="395" t="s">
        <v>85</v>
      </c>
      <c r="K276" s="395"/>
      <c r="L276" s="395"/>
      <c r="M276" s="403"/>
      <c r="N276" s="404"/>
      <c r="O276" s="404"/>
      <c r="P276" s="404"/>
      <c r="Q276" s="404"/>
      <c r="R276" s="404"/>
      <c r="S276" s="404"/>
      <c r="T276" s="405"/>
    </row>
    <row r="277" spans="2:39" s="3" customFormat="1" ht="22.15" customHeight="1" x14ac:dyDescent="0.2">
      <c r="B277" s="598"/>
      <c r="C277" s="377" t="s">
        <v>72</v>
      </c>
      <c r="D277" s="542"/>
      <c r="E277" s="378"/>
      <c r="F277" s="377" t="s">
        <v>348</v>
      </c>
      <c r="G277" s="378"/>
      <c r="H277" s="377" t="s">
        <v>62</v>
      </c>
      <c r="I277" s="378"/>
      <c r="J277" s="377" t="s">
        <v>85</v>
      </c>
      <c r="K277" s="542"/>
      <c r="L277" s="378"/>
      <c r="M277" s="406"/>
      <c r="N277" s="407"/>
      <c r="O277" s="407"/>
      <c r="P277" s="407"/>
      <c r="Q277" s="407"/>
      <c r="R277" s="407"/>
      <c r="S277" s="407"/>
      <c r="T277" s="408"/>
      <c r="V277" s="46"/>
      <c r="W277" s="46"/>
      <c r="X277" s="46"/>
      <c r="Y277" s="46"/>
      <c r="Z277" s="46"/>
      <c r="AA277" s="46"/>
      <c r="AB277" s="46"/>
      <c r="AC277" s="46"/>
      <c r="AD277" s="46"/>
      <c r="AE277" s="46"/>
      <c r="AF277" s="46"/>
      <c r="AG277" s="46"/>
      <c r="AH277" s="46"/>
      <c r="AI277" s="46"/>
      <c r="AJ277" s="46"/>
      <c r="AK277" s="46"/>
      <c r="AL277" s="46"/>
      <c r="AM277" s="46"/>
    </row>
    <row r="278" spans="2:39" s="3" customFormat="1" ht="14.25" x14ac:dyDescent="0.2">
      <c r="B278" s="598"/>
      <c r="C278" s="483" t="s">
        <v>74</v>
      </c>
      <c r="D278" s="483"/>
      <c r="E278" s="483"/>
      <c r="F278" s="691">
        <f>+H281</f>
        <v>1</v>
      </c>
      <c r="G278" s="691"/>
      <c r="H278" s="691">
        <v>1</v>
      </c>
      <c r="I278" s="691"/>
      <c r="J278" s="691">
        <f>+F278</f>
        <v>1</v>
      </c>
      <c r="K278" s="691"/>
      <c r="L278" s="691"/>
      <c r="M278" s="406"/>
      <c r="N278" s="407"/>
      <c r="O278" s="407"/>
      <c r="P278" s="407"/>
      <c r="Q278" s="407"/>
      <c r="R278" s="407"/>
      <c r="S278" s="407"/>
      <c r="T278" s="408"/>
      <c r="V278" s="46"/>
      <c r="W278" s="46"/>
      <c r="X278" s="46"/>
      <c r="Y278" s="46"/>
      <c r="Z278" s="46"/>
      <c r="AA278" s="46"/>
      <c r="AB278" s="46"/>
      <c r="AC278" s="46"/>
      <c r="AD278" s="46"/>
      <c r="AE278" s="46"/>
      <c r="AF278" s="46"/>
      <c r="AG278" s="46"/>
      <c r="AH278" s="46"/>
      <c r="AI278" s="46"/>
      <c r="AJ278" s="46"/>
      <c r="AK278" s="46"/>
      <c r="AL278" s="46"/>
      <c r="AM278" s="46"/>
    </row>
    <row r="279" spans="2:39" s="3" customFormat="1" ht="14.25" customHeight="1" x14ac:dyDescent="0.2">
      <c r="B279" s="598"/>
      <c r="C279" s="91"/>
      <c r="D279" s="91"/>
      <c r="E279" s="91"/>
      <c r="F279" s="90"/>
      <c r="G279" s="90"/>
      <c r="H279" s="90"/>
      <c r="I279" s="90"/>
      <c r="J279" s="90"/>
      <c r="K279" s="90"/>
      <c r="L279" s="90"/>
      <c r="M279" s="406"/>
      <c r="N279" s="407"/>
      <c r="O279" s="407"/>
      <c r="P279" s="407"/>
      <c r="Q279" s="407"/>
      <c r="R279" s="407"/>
      <c r="S279" s="407"/>
      <c r="T279" s="408"/>
    </row>
    <row r="280" spans="2:39" ht="30" x14ac:dyDescent="0.2">
      <c r="B280" s="598"/>
      <c r="C280" s="395" t="s">
        <v>75</v>
      </c>
      <c r="D280" s="395"/>
      <c r="E280" s="377" t="s">
        <v>64</v>
      </c>
      <c r="F280" s="378"/>
      <c r="G280" s="89" t="s">
        <v>76</v>
      </c>
      <c r="H280" s="701" t="s">
        <v>79</v>
      </c>
      <c r="I280" s="702"/>
      <c r="J280" s="702"/>
      <c r="K280" s="702"/>
      <c r="L280" s="703"/>
      <c r="M280" s="406"/>
      <c r="N280" s="407"/>
      <c r="O280" s="407"/>
      <c r="P280" s="407"/>
      <c r="Q280" s="407"/>
      <c r="R280" s="407"/>
      <c r="S280" s="407"/>
      <c r="T280" s="408"/>
    </row>
    <row r="281" spans="2:39" ht="27.75" customHeight="1" x14ac:dyDescent="0.2">
      <c r="B281" s="598"/>
      <c r="C281" s="464">
        <f>I149</f>
        <v>42684</v>
      </c>
      <c r="D281" s="464"/>
      <c r="E281" s="412">
        <f>J149</f>
        <v>43895</v>
      </c>
      <c r="F281" s="413"/>
      <c r="G281" s="17">
        <f>+K149</f>
        <v>0</v>
      </c>
      <c r="H281" s="584">
        <v>1</v>
      </c>
      <c r="I281" s="585"/>
      <c r="J281" s="585"/>
      <c r="K281" s="585"/>
      <c r="L281" s="586"/>
      <c r="M281" s="406"/>
      <c r="N281" s="407"/>
      <c r="O281" s="407"/>
      <c r="P281" s="407"/>
      <c r="Q281" s="407"/>
      <c r="R281" s="407"/>
      <c r="S281" s="407"/>
      <c r="T281" s="408"/>
    </row>
    <row r="282" spans="2:39" ht="14.1" customHeight="1" x14ac:dyDescent="0.2">
      <c r="B282" s="598"/>
      <c r="C282" s="377" t="s">
        <v>80</v>
      </c>
      <c r="D282" s="542"/>
      <c r="E282" s="542"/>
      <c r="F282" s="542"/>
      <c r="G282" s="542"/>
      <c r="H282" s="542"/>
      <c r="I282" s="542"/>
      <c r="J282" s="542"/>
      <c r="K282" s="542"/>
      <c r="L282" s="378"/>
      <c r="M282" s="409"/>
      <c r="N282" s="410"/>
      <c r="O282" s="410"/>
      <c r="P282" s="410"/>
      <c r="Q282" s="410"/>
      <c r="R282" s="410"/>
      <c r="S282" s="410"/>
      <c r="T282" s="411"/>
    </row>
    <row r="283" spans="2:39" s="3" customFormat="1" ht="15" customHeight="1" x14ac:dyDescent="0.2">
      <c r="B283" s="598"/>
      <c r="C283" s="377" t="s">
        <v>93</v>
      </c>
      <c r="D283" s="542"/>
      <c r="E283" s="542"/>
      <c r="F283" s="542"/>
      <c r="G283" s="378"/>
      <c r="H283" s="395" t="s">
        <v>100</v>
      </c>
      <c r="I283" s="395"/>
      <c r="J283" s="395" t="s">
        <v>95</v>
      </c>
      <c r="K283" s="395"/>
      <c r="L283" s="88" t="s">
        <v>286</v>
      </c>
      <c r="M283" s="698" t="s">
        <v>96</v>
      </c>
      <c r="N283" s="699"/>
      <c r="O283" s="699"/>
      <c r="P283" s="699"/>
      <c r="Q283" s="699"/>
      <c r="R283" s="699"/>
      <c r="S283" s="699"/>
      <c r="T283" s="700"/>
    </row>
    <row r="284" spans="2:39" ht="15" x14ac:dyDescent="0.2">
      <c r="B284" s="598"/>
      <c r="C284" s="377" t="s">
        <v>98</v>
      </c>
      <c r="D284" s="542"/>
      <c r="E284" s="542"/>
      <c r="F284" s="542"/>
      <c r="G284" s="378"/>
      <c r="H284" s="395" t="s">
        <v>98</v>
      </c>
      <c r="I284" s="395"/>
      <c r="J284" s="692" t="s">
        <v>98</v>
      </c>
      <c r="K284" s="692"/>
      <c r="L284" s="89" t="s">
        <v>98</v>
      </c>
      <c r="M284" s="578"/>
      <c r="N284" s="593"/>
      <c r="O284" s="593"/>
      <c r="P284" s="593"/>
      <c r="Q284" s="593"/>
      <c r="R284" s="593"/>
      <c r="S284" s="593"/>
      <c r="T284" s="579"/>
    </row>
    <row r="285" spans="2:39" ht="24" customHeight="1" x14ac:dyDescent="0.2">
      <c r="B285" s="598"/>
      <c r="C285" s="395" t="s">
        <v>81</v>
      </c>
      <c r="D285" s="395"/>
      <c r="E285" s="395"/>
      <c r="F285" s="395"/>
      <c r="G285" s="395" t="s">
        <v>44</v>
      </c>
      <c r="H285" s="395"/>
      <c r="I285" s="395"/>
      <c r="J285" s="395"/>
      <c r="K285" s="608" t="s">
        <v>547</v>
      </c>
      <c r="L285" s="608"/>
      <c r="M285" s="608"/>
      <c r="N285" s="608"/>
      <c r="O285" s="608"/>
      <c r="P285" s="608"/>
      <c r="Q285" s="608"/>
      <c r="R285" s="608"/>
      <c r="S285" s="608"/>
      <c r="T285" s="609"/>
    </row>
    <row r="286" spans="2:39" ht="23.45" customHeight="1" x14ac:dyDescent="0.2">
      <c r="B286" s="598"/>
      <c r="C286" s="395" t="s">
        <v>83</v>
      </c>
      <c r="D286" s="395"/>
      <c r="E286" s="395" t="s">
        <v>349</v>
      </c>
      <c r="F286" s="395"/>
      <c r="G286" s="395"/>
      <c r="H286" s="395"/>
      <c r="I286" s="395"/>
      <c r="J286" s="395"/>
      <c r="K286" s="610"/>
      <c r="L286" s="610"/>
      <c r="M286" s="610"/>
      <c r="N286" s="610"/>
      <c r="O286" s="610"/>
      <c r="P286" s="610"/>
      <c r="Q286" s="610"/>
      <c r="R286" s="610"/>
      <c r="S286" s="610"/>
      <c r="T286" s="611"/>
    </row>
    <row r="287" spans="2:39" ht="27.75" customHeight="1" x14ac:dyDescent="0.2">
      <c r="B287" s="377"/>
      <c r="C287" s="542"/>
      <c r="D287" s="542"/>
      <c r="E287" s="542"/>
      <c r="F287" s="542"/>
      <c r="G287" s="542"/>
      <c r="H287" s="542"/>
      <c r="I287" s="542"/>
      <c r="J287" s="542"/>
      <c r="K287" s="542"/>
      <c r="L287" s="542"/>
      <c r="M287" s="542"/>
      <c r="N287" s="542"/>
      <c r="O287" s="542"/>
      <c r="P287" s="542"/>
      <c r="Q287" s="542"/>
      <c r="R287" s="542"/>
      <c r="S287" s="542"/>
      <c r="T287" s="378"/>
    </row>
    <row r="288" spans="2:39" ht="27" customHeight="1" x14ac:dyDescent="0.2">
      <c r="B288" s="597" t="s">
        <v>86</v>
      </c>
      <c r="C288" s="594" t="s">
        <v>411</v>
      </c>
      <c r="D288" s="595"/>
      <c r="E288" s="595"/>
      <c r="F288" s="595"/>
      <c r="G288" s="595"/>
      <c r="H288" s="595"/>
      <c r="I288" s="595"/>
      <c r="J288" s="595"/>
      <c r="K288" s="595"/>
      <c r="L288" s="595"/>
      <c r="M288" s="595"/>
      <c r="N288" s="595"/>
      <c r="O288" s="595"/>
      <c r="P288" s="595"/>
      <c r="Q288" s="595"/>
      <c r="R288" s="595"/>
      <c r="S288" s="595"/>
      <c r="T288" s="596"/>
    </row>
    <row r="289" spans="2:23" ht="22.15" customHeight="1" x14ac:dyDescent="0.2">
      <c r="B289" s="598"/>
      <c r="C289" s="397" t="s">
        <v>114</v>
      </c>
      <c r="D289" s="398"/>
      <c r="E289" s="398"/>
      <c r="F289" s="398"/>
      <c r="G289" s="398"/>
      <c r="H289" s="398"/>
      <c r="I289" s="398"/>
      <c r="J289" s="398"/>
      <c r="K289" s="398"/>
      <c r="L289" s="399"/>
      <c r="M289" s="397"/>
      <c r="N289" s="398"/>
      <c r="O289" s="398"/>
      <c r="P289" s="398"/>
      <c r="Q289" s="398"/>
      <c r="R289" s="398"/>
      <c r="S289" s="398"/>
      <c r="T289" s="399"/>
    </row>
    <row r="290" spans="2:23" ht="27.75" customHeight="1" x14ac:dyDescent="0.2">
      <c r="B290" s="598"/>
      <c r="C290" s="395" t="s">
        <v>72</v>
      </c>
      <c r="D290" s="395"/>
      <c r="E290" s="395"/>
      <c r="F290" s="395" t="s">
        <v>348</v>
      </c>
      <c r="G290" s="395"/>
      <c r="H290" s="395" t="s">
        <v>62</v>
      </c>
      <c r="I290" s="395"/>
      <c r="J290" s="395" t="s">
        <v>73</v>
      </c>
      <c r="K290" s="395"/>
      <c r="L290" s="395"/>
      <c r="M290" s="403"/>
      <c r="N290" s="404"/>
      <c r="O290" s="404"/>
      <c r="P290" s="404"/>
      <c r="Q290" s="404"/>
      <c r="R290" s="404"/>
      <c r="S290" s="404"/>
      <c r="T290" s="405"/>
    </row>
    <row r="291" spans="2:23" ht="21.6" customHeight="1" x14ac:dyDescent="0.2">
      <c r="B291" s="598"/>
      <c r="C291" s="483" t="s">
        <v>74</v>
      </c>
      <c r="D291" s="483"/>
      <c r="E291" s="483"/>
      <c r="F291" s="691">
        <v>1</v>
      </c>
      <c r="G291" s="691"/>
      <c r="H291" s="691">
        <v>1</v>
      </c>
      <c r="I291" s="691"/>
      <c r="J291" s="704">
        <f>F291-H291</f>
        <v>0</v>
      </c>
      <c r="K291" s="704"/>
      <c r="L291" s="704"/>
      <c r="M291" s="409"/>
      <c r="N291" s="410"/>
      <c r="O291" s="410"/>
      <c r="P291" s="410"/>
      <c r="Q291" s="410"/>
      <c r="R291" s="410"/>
      <c r="S291" s="410"/>
      <c r="T291" s="411"/>
    </row>
    <row r="292" spans="2:23" ht="24" customHeight="1" x14ac:dyDescent="0.2">
      <c r="B292" s="598"/>
      <c r="C292" s="467" t="s">
        <v>81</v>
      </c>
      <c r="D292" s="467"/>
      <c r="E292" s="467"/>
      <c r="F292" s="467"/>
      <c r="G292" s="467" t="s">
        <v>44</v>
      </c>
      <c r="H292" s="467"/>
      <c r="I292" s="467"/>
      <c r="J292" s="467"/>
      <c r="K292" s="587" t="s">
        <v>547</v>
      </c>
      <c r="L292" s="588"/>
      <c r="M292" s="588"/>
      <c r="N292" s="588"/>
      <c r="O292" s="588"/>
      <c r="P292" s="588"/>
      <c r="Q292" s="588"/>
      <c r="R292" s="588"/>
      <c r="S292" s="588"/>
      <c r="T292" s="589"/>
    </row>
    <row r="293" spans="2:23" ht="24.4" customHeight="1" x14ac:dyDescent="0.2">
      <c r="B293" s="598"/>
      <c r="C293" s="467" t="s">
        <v>83</v>
      </c>
      <c r="D293" s="467"/>
      <c r="E293" s="467" t="s">
        <v>349</v>
      </c>
      <c r="F293" s="467"/>
      <c r="G293" s="467"/>
      <c r="H293" s="467"/>
      <c r="I293" s="467"/>
      <c r="J293" s="467"/>
      <c r="K293" s="590"/>
      <c r="L293" s="591"/>
      <c r="M293" s="591"/>
      <c r="N293" s="591"/>
      <c r="O293" s="591"/>
      <c r="P293" s="591"/>
      <c r="Q293" s="591"/>
      <c r="R293" s="591"/>
      <c r="S293" s="591"/>
      <c r="T293" s="592"/>
    </row>
    <row r="294" spans="2:23" ht="27.75" customHeight="1" x14ac:dyDescent="0.2">
      <c r="B294" s="377"/>
      <c r="C294" s="542"/>
      <c r="D294" s="542"/>
      <c r="E294" s="542"/>
      <c r="F294" s="542"/>
      <c r="G294" s="542"/>
      <c r="H294" s="542"/>
      <c r="I294" s="542"/>
      <c r="J294" s="542"/>
      <c r="K294" s="542"/>
      <c r="L294" s="542"/>
      <c r="M294" s="542"/>
      <c r="N294" s="542"/>
      <c r="O294" s="542"/>
      <c r="P294" s="542"/>
      <c r="Q294" s="542"/>
      <c r="R294" s="542"/>
      <c r="S294" s="542"/>
      <c r="T294" s="378"/>
    </row>
    <row r="295" spans="2:23" ht="25.9" customHeight="1" x14ac:dyDescent="0.2">
      <c r="B295" s="429" t="s">
        <v>101</v>
      </c>
      <c r="C295" s="430"/>
      <c r="D295" s="430"/>
      <c r="E295" s="430"/>
      <c r="F295" s="430"/>
      <c r="G295" s="430"/>
      <c r="H295" s="430"/>
      <c r="I295" s="430"/>
      <c r="J295" s="430"/>
      <c r="K295" s="430"/>
      <c r="L295" s="430"/>
      <c r="M295" s="430"/>
      <c r="N295" s="430"/>
      <c r="O295" s="430"/>
      <c r="P295" s="430"/>
      <c r="Q295" s="430"/>
      <c r="R295" s="430"/>
      <c r="S295" s="430"/>
      <c r="T295" s="431"/>
    </row>
    <row r="296" spans="2:23" ht="23.45" customHeight="1" x14ac:dyDescent="0.2">
      <c r="B296" s="580" t="s">
        <v>46</v>
      </c>
      <c r="C296" s="581"/>
      <c r="D296" s="581"/>
      <c r="E296" s="581"/>
      <c r="F296" s="582"/>
      <c r="G296" s="531" t="s">
        <v>102</v>
      </c>
      <c r="H296" s="531"/>
      <c r="I296" s="531"/>
      <c r="J296" s="531"/>
      <c r="K296" s="531"/>
      <c r="L296" s="531"/>
      <c r="M296" s="531"/>
      <c r="N296" s="531"/>
      <c r="O296" s="531"/>
      <c r="P296" s="531"/>
      <c r="Q296" s="531"/>
      <c r="R296" s="531"/>
      <c r="S296" s="580" t="s">
        <v>103</v>
      </c>
      <c r="T296" s="582"/>
    </row>
    <row r="297" spans="2:23" ht="206.45" hidden="1" customHeight="1" x14ac:dyDescent="0.2">
      <c r="B297" s="395" t="s">
        <v>340</v>
      </c>
      <c r="C297" s="395"/>
      <c r="D297" s="395"/>
      <c r="E297" s="395"/>
      <c r="F297" s="395"/>
      <c r="G297" s="696"/>
      <c r="H297" s="696"/>
      <c r="I297" s="696"/>
      <c r="J297" s="696"/>
      <c r="K297" s="696"/>
      <c r="L297" s="696"/>
      <c r="M297" s="696"/>
      <c r="N297" s="696"/>
      <c r="O297" s="696"/>
      <c r="P297" s="696"/>
      <c r="Q297" s="696"/>
      <c r="R297" s="696"/>
      <c r="S297" s="578" t="s">
        <v>516</v>
      </c>
      <c r="T297" s="579"/>
      <c r="V297" s="583"/>
      <c r="W297" s="583"/>
    </row>
    <row r="298" spans="2:23" ht="176.45" customHeight="1" x14ac:dyDescent="0.2">
      <c r="B298" s="395" t="s">
        <v>750</v>
      </c>
      <c r="C298" s="395"/>
      <c r="D298" s="395"/>
      <c r="E298" s="395"/>
      <c r="F298" s="395"/>
      <c r="G298" s="483" t="s">
        <v>1330</v>
      </c>
      <c r="H298" s="483"/>
      <c r="I298" s="483"/>
      <c r="J298" s="483"/>
      <c r="K298" s="483"/>
      <c r="L298" s="483"/>
      <c r="M298" s="483"/>
      <c r="N298" s="483"/>
      <c r="O298" s="483"/>
      <c r="P298" s="483"/>
      <c r="Q298" s="483"/>
      <c r="R298" s="483"/>
      <c r="S298" s="578" t="s">
        <v>1051</v>
      </c>
      <c r="T298" s="579"/>
      <c r="U298" s="256"/>
    </row>
    <row r="299" spans="2:23" ht="152.44999999999999" customHeight="1" x14ac:dyDescent="0.2">
      <c r="B299" s="395" t="s">
        <v>751</v>
      </c>
      <c r="C299" s="395"/>
      <c r="D299" s="395"/>
      <c r="E299" s="395"/>
      <c r="F299" s="395"/>
      <c r="G299" s="500" t="s">
        <v>1331</v>
      </c>
      <c r="H299" s="501"/>
      <c r="I299" s="501"/>
      <c r="J299" s="501"/>
      <c r="K299" s="501"/>
      <c r="L299" s="501"/>
      <c r="M299" s="501"/>
      <c r="N299" s="501"/>
      <c r="O299" s="501"/>
      <c r="P299" s="501"/>
      <c r="Q299" s="501"/>
      <c r="R299" s="502"/>
      <c r="S299" s="578" t="s">
        <v>467</v>
      </c>
      <c r="T299" s="579"/>
      <c r="U299" s="256"/>
    </row>
    <row r="300" spans="2:23" ht="46.9" customHeight="1" x14ac:dyDescent="0.2">
      <c r="B300" s="395" t="s">
        <v>517</v>
      </c>
      <c r="C300" s="395"/>
      <c r="D300" s="395"/>
      <c r="E300" s="395"/>
      <c r="F300" s="395"/>
      <c r="G300" s="613" t="s">
        <v>1342</v>
      </c>
      <c r="H300" s="614"/>
      <c r="I300" s="614"/>
      <c r="J300" s="614"/>
      <c r="K300" s="614"/>
      <c r="L300" s="614"/>
      <c r="M300" s="614"/>
      <c r="N300" s="614"/>
      <c r="O300" s="614"/>
      <c r="P300" s="614"/>
      <c r="Q300" s="614"/>
      <c r="R300" s="615"/>
      <c r="S300" s="616"/>
      <c r="T300" s="617"/>
      <c r="U300" s="256"/>
    </row>
    <row r="301" spans="2:23" ht="42.6" customHeight="1" x14ac:dyDescent="0.2">
      <c r="B301" s="612" t="s">
        <v>469</v>
      </c>
      <c r="C301" s="612"/>
      <c r="D301" s="612"/>
      <c r="E301" s="612"/>
      <c r="F301" s="612"/>
      <c r="G301" s="613" t="s">
        <v>1343</v>
      </c>
      <c r="H301" s="614"/>
      <c r="I301" s="614"/>
      <c r="J301" s="614"/>
      <c r="K301" s="614"/>
      <c r="L301" s="614"/>
      <c r="M301" s="614"/>
      <c r="N301" s="614"/>
      <c r="O301" s="614"/>
      <c r="P301" s="614"/>
      <c r="Q301" s="614"/>
      <c r="R301" s="615"/>
      <c r="S301" s="578"/>
      <c r="T301" s="579"/>
      <c r="U301" s="256"/>
    </row>
    <row r="302" spans="2:23" ht="26.25" customHeight="1" x14ac:dyDescent="0.2">
      <c r="B302" s="429" t="s">
        <v>480</v>
      </c>
      <c r="C302" s="430"/>
      <c r="D302" s="430"/>
      <c r="E302" s="430"/>
      <c r="F302" s="430"/>
      <c r="G302" s="430"/>
      <c r="H302" s="430"/>
      <c r="I302" s="430"/>
      <c r="J302" s="430"/>
      <c r="K302" s="430"/>
      <c r="L302" s="430"/>
      <c r="M302" s="430"/>
      <c r="N302" s="430"/>
      <c r="O302" s="430"/>
      <c r="P302" s="430"/>
      <c r="Q302" s="430"/>
      <c r="R302" s="430"/>
      <c r="S302" s="430"/>
      <c r="T302" s="431"/>
    </row>
    <row r="303" spans="2:23" ht="23.25" customHeight="1" x14ac:dyDescent="0.2">
      <c r="B303" s="648" t="s">
        <v>46</v>
      </c>
      <c r="C303" s="649"/>
      <c r="D303" s="649"/>
      <c r="E303" s="649"/>
      <c r="F303" s="650"/>
      <c r="G303" s="580" t="s">
        <v>102</v>
      </c>
      <c r="H303" s="581"/>
      <c r="I303" s="581"/>
      <c r="J303" s="581"/>
      <c r="K303" s="581"/>
      <c r="L303" s="581"/>
      <c r="M303" s="581"/>
      <c r="N303" s="581"/>
      <c r="O303" s="581"/>
      <c r="P303" s="581"/>
      <c r="Q303" s="581"/>
      <c r="R303" s="582"/>
      <c r="S303" s="580" t="s">
        <v>103</v>
      </c>
      <c r="T303" s="582"/>
    </row>
    <row r="304" spans="2:23" ht="262.14999999999998" customHeight="1" x14ac:dyDescent="0.2">
      <c r="B304" s="403" t="s">
        <v>1298</v>
      </c>
      <c r="C304" s="404"/>
      <c r="D304" s="404"/>
      <c r="E304" s="404"/>
      <c r="F304" s="405"/>
      <c r="G304" s="651" t="s">
        <v>1295</v>
      </c>
      <c r="H304" s="652"/>
      <c r="I304" s="652"/>
      <c r="J304" s="652"/>
      <c r="K304" s="652"/>
      <c r="L304" s="652"/>
      <c r="M304" s="652"/>
      <c r="N304" s="652"/>
      <c r="O304" s="652"/>
      <c r="P304" s="652"/>
      <c r="Q304" s="652"/>
      <c r="R304" s="653"/>
      <c r="S304" s="403" t="s">
        <v>1079</v>
      </c>
      <c r="T304" s="405"/>
      <c r="U304" s="256"/>
    </row>
    <row r="305" spans="1:24" ht="148.9" customHeight="1" x14ac:dyDescent="0.2">
      <c r="B305" s="470" t="s">
        <v>1299</v>
      </c>
      <c r="C305" s="471"/>
      <c r="D305" s="471"/>
      <c r="E305" s="471"/>
      <c r="F305" s="472"/>
      <c r="G305" s="403" t="s">
        <v>1141</v>
      </c>
      <c r="H305" s="404"/>
      <c r="I305" s="404"/>
      <c r="J305" s="404"/>
      <c r="K305" s="404"/>
      <c r="L305" s="404"/>
      <c r="M305" s="404"/>
      <c r="N305" s="404"/>
      <c r="O305" s="404"/>
      <c r="P305" s="404"/>
      <c r="Q305" s="404"/>
      <c r="R305" s="405"/>
      <c r="S305" s="403" t="s">
        <v>1080</v>
      </c>
      <c r="T305" s="405"/>
      <c r="U305" s="256"/>
    </row>
    <row r="306" spans="1:24" ht="328.9" customHeight="1" x14ac:dyDescent="0.2">
      <c r="B306" s="476"/>
      <c r="C306" s="477"/>
      <c r="D306" s="477"/>
      <c r="E306" s="477"/>
      <c r="F306" s="478"/>
      <c r="G306" s="409"/>
      <c r="H306" s="410"/>
      <c r="I306" s="410"/>
      <c r="J306" s="410"/>
      <c r="K306" s="410"/>
      <c r="L306" s="410"/>
      <c r="M306" s="410"/>
      <c r="N306" s="410"/>
      <c r="O306" s="410"/>
      <c r="P306" s="410"/>
      <c r="Q306" s="410"/>
      <c r="R306" s="411"/>
      <c r="S306" s="409"/>
      <c r="T306" s="411"/>
      <c r="U306" s="256"/>
    </row>
    <row r="307" spans="1:24" ht="268.89999999999998" customHeight="1" x14ac:dyDescent="0.2">
      <c r="B307" s="578" t="s">
        <v>1300</v>
      </c>
      <c r="C307" s="593"/>
      <c r="D307" s="593"/>
      <c r="E307" s="593"/>
      <c r="F307" s="579"/>
      <c r="G307" s="500" t="s">
        <v>1296</v>
      </c>
      <c r="H307" s="501"/>
      <c r="I307" s="501"/>
      <c r="J307" s="501"/>
      <c r="K307" s="501"/>
      <c r="L307" s="501"/>
      <c r="M307" s="501"/>
      <c r="N307" s="501"/>
      <c r="O307" s="501"/>
      <c r="P307" s="501"/>
      <c r="Q307" s="501"/>
      <c r="R307" s="502"/>
      <c r="S307" s="578" t="s">
        <v>1297</v>
      </c>
      <c r="T307" s="579"/>
      <c r="U307" s="256"/>
    </row>
    <row r="308" spans="1:24" ht="94.5" customHeight="1" x14ac:dyDescent="0.2">
      <c r="B308" s="648" t="s">
        <v>498</v>
      </c>
      <c r="C308" s="649"/>
      <c r="D308" s="649"/>
      <c r="E308" s="649"/>
      <c r="F308" s="650"/>
      <c r="G308" s="580" t="s">
        <v>102</v>
      </c>
      <c r="H308" s="581"/>
      <c r="I308" s="581"/>
      <c r="J308" s="581"/>
      <c r="K308" s="581"/>
      <c r="L308" s="581"/>
      <c r="M308" s="581"/>
      <c r="N308" s="581"/>
      <c r="O308" s="581"/>
      <c r="P308" s="581"/>
      <c r="Q308" s="581"/>
      <c r="R308" s="582"/>
      <c r="S308" s="580" t="s">
        <v>103</v>
      </c>
      <c r="T308" s="582"/>
      <c r="U308" s="256"/>
    </row>
    <row r="309" spans="1:24" ht="223.9" customHeight="1" x14ac:dyDescent="0.2">
      <c r="B309" s="403"/>
      <c r="C309" s="404"/>
      <c r="D309" s="404"/>
      <c r="E309" s="404"/>
      <c r="F309" s="405"/>
      <c r="G309" s="693" t="s">
        <v>826</v>
      </c>
      <c r="H309" s="694"/>
      <c r="I309" s="694"/>
      <c r="J309" s="694"/>
      <c r="K309" s="694"/>
      <c r="L309" s="694"/>
      <c r="M309" s="694"/>
      <c r="N309" s="694"/>
      <c r="O309" s="694"/>
      <c r="P309" s="694"/>
      <c r="Q309" s="694"/>
      <c r="R309" s="695"/>
      <c r="S309" s="623"/>
      <c r="T309" s="624"/>
      <c r="U309" s="256"/>
      <c r="W309" s="627"/>
      <c r="X309" s="627"/>
    </row>
    <row r="310" spans="1:24" ht="331.15" customHeight="1" x14ac:dyDescent="0.2">
      <c r="B310" s="406"/>
      <c r="C310" s="697"/>
      <c r="D310" s="697"/>
      <c r="E310" s="697"/>
      <c r="F310" s="408"/>
      <c r="G310" s="628" t="s">
        <v>827</v>
      </c>
      <c r="H310" s="629"/>
      <c r="I310" s="629"/>
      <c r="J310" s="629"/>
      <c r="K310" s="629"/>
      <c r="L310" s="629"/>
      <c r="M310" s="629"/>
      <c r="N310" s="629"/>
      <c r="O310" s="629"/>
      <c r="P310" s="629"/>
      <c r="Q310" s="629"/>
      <c r="R310" s="630"/>
      <c r="S310" s="625"/>
      <c r="T310" s="626"/>
      <c r="U310" s="256"/>
      <c r="W310" s="627"/>
      <c r="X310" s="627"/>
    </row>
    <row r="311" spans="1:24" ht="244.15" customHeight="1" x14ac:dyDescent="0.2">
      <c r="A311" s="53"/>
      <c r="B311" s="406"/>
      <c r="C311" s="697"/>
      <c r="D311" s="697"/>
      <c r="E311" s="697"/>
      <c r="F311" s="408"/>
      <c r="G311" s="605" t="s">
        <v>828</v>
      </c>
      <c r="H311" s="606"/>
      <c r="I311" s="606"/>
      <c r="J311" s="606"/>
      <c r="K311" s="606"/>
      <c r="L311" s="606"/>
      <c r="M311" s="606"/>
      <c r="N311" s="606"/>
      <c r="O311" s="606"/>
      <c r="P311" s="606"/>
      <c r="Q311" s="606"/>
      <c r="R311" s="606"/>
      <c r="S311" s="625"/>
      <c r="T311" s="626"/>
      <c r="U311" s="256"/>
      <c r="W311" s="627"/>
      <c r="X311" s="627"/>
    </row>
    <row r="312" spans="1:24" ht="259.89999999999998" customHeight="1" x14ac:dyDescent="0.2">
      <c r="B312" s="406"/>
      <c r="C312" s="697"/>
      <c r="D312" s="697"/>
      <c r="E312" s="697"/>
      <c r="F312" s="408"/>
      <c r="G312" s="605" t="s">
        <v>829</v>
      </c>
      <c r="H312" s="606"/>
      <c r="I312" s="606"/>
      <c r="J312" s="606"/>
      <c r="K312" s="606"/>
      <c r="L312" s="606"/>
      <c r="M312" s="606"/>
      <c r="N312" s="606"/>
      <c r="O312" s="606"/>
      <c r="P312" s="606"/>
      <c r="Q312" s="606"/>
      <c r="R312" s="606"/>
      <c r="S312" s="625"/>
      <c r="T312" s="626"/>
      <c r="U312" s="256"/>
      <c r="W312" s="627"/>
      <c r="X312" s="627"/>
    </row>
    <row r="313" spans="1:24" ht="255" customHeight="1" x14ac:dyDescent="0.2">
      <c r="B313" s="406"/>
      <c r="C313" s="697"/>
      <c r="D313" s="697"/>
      <c r="E313" s="697"/>
      <c r="F313" s="408"/>
      <c r="G313" s="631" t="s">
        <v>830</v>
      </c>
      <c r="H313" s="632"/>
      <c r="I313" s="632"/>
      <c r="J313" s="632"/>
      <c r="K313" s="632"/>
      <c r="L313" s="632"/>
      <c r="M313" s="632"/>
      <c r="N313" s="632"/>
      <c r="O313" s="632"/>
      <c r="P313" s="632"/>
      <c r="Q313" s="632"/>
      <c r="R313" s="632"/>
      <c r="S313" s="625"/>
      <c r="T313" s="626"/>
      <c r="U313" s="256"/>
      <c r="W313" s="627"/>
      <c r="X313" s="627"/>
    </row>
    <row r="314" spans="1:24" ht="226.9" customHeight="1" x14ac:dyDescent="0.2">
      <c r="B314" s="406"/>
      <c r="C314" s="697"/>
      <c r="D314" s="697"/>
      <c r="E314" s="697"/>
      <c r="F314" s="408"/>
      <c r="G314" s="605" t="s">
        <v>831</v>
      </c>
      <c r="H314" s="606"/>
      <c r="I314" s="606"/>
      <c r="J314" s="606"/>
      <c r="K314" s="606"/>
      <c r="L314" s="606"/>
      <c r="M314" s="606"/>
      <c r="N314" s="606"/>
      <c r="O314" s="606"/>
      <c r="P314" s="606"/>
      <c r="Q314" s="606"/>
      <c r="R314" s="606"/>
      <c r="S314" s="625"/>
      <c r="T314" s="626"/>
      <c r="U314" s="256"/>
      <c r="W314" s="627"/>
      <c r="X314" s="627"/>
    </row>
    <row r="315" spans="1:24" ht="208.9" customHeight="1" x14ac:dyDescent="0.2">
      <c r="B315" s="406"/>
      <c r="C315" s="697"/>
      <c r="D315" s="697"/>
      <c r="E315" s="697"/>
      <c r="F315" s="408"/>
      <c r="G315" s="631" t="s">
        <v>832</v>
      </c>
      <c r="H315" s="632"/>
      <c r="I315" s="632"/>
      <c r="J315" s="632"/>
      <c r="K315" s="632"/>
      <c r="L315" s="632"/>
      <c r="M315" s="632"/>
      <c r="N315" s="632"/>
      <c r="O315" s="632"/>
      <c r="P315" s="632"/>
      <c r="Q315" s="632"/>
      <c r="R315" s="632"/>
      <c r="S315" s="625"/>
      <c r="T315" s="626"/>
      <c r="U315" s="256"/>
      <c r="W315" s="627"/>
      <c r="X315" s="627"/>
    </row>
    <row r="316" spans="1:24" ht="210.6" customHeight="1" x14ac:dyDescent="0.2">
      <c r="B316" s="406"/>
      <c r="C316" s="697"/>
      <c r="D316" s="697"/>
      <c r="E316" s="697"/>
      <c r="F316" s="408"/>
      <c r="G316" s="605" t="s">
        <v>833</v>
      </c>
      <c r="H316" s="606"/>
      <c r="I316" s="606"/>
      <c r="J316" s="606"/>
      <c r="K316" s="606"/>
      <c r="L316" s="606"/>
      <c r="M316" s="606"/>
      <c r="N316" s="606"/>
      <c r="O316" s="606"/>
      <c r="P316" s="606"/>
      <c r="Q316" s="606"/>
      <c r="R316" s="607"/>
      <c r="S316" s="625"/>
      <c r="T316" s="626"/>
      <c r="U316" s="256"/>
      <c r="W316" s="627"/>
      <c r="X316" s="627"/>
    </row>
    <row r="317" spans="1:24" ht="152.44999999999999" customHeight="1" x14ac:dyDescent="0.2">
      <c r="B317" s="406"/>
      <c r="C317" s="697"/>
      <c r="D317" s="697"/>
      <c r="E317" s="697"/>
      <c r="F317" s="408"/>
      <c r="G317" s="605" t="s">
        <v>834</v>
      </c>
      <c r="H317" s="606"/>
      <c r="I317" s="606"/>
      <c r="J317" s="606"/>
      <c r="K317" s="606"/>
      <c r="L317" s="606"/>
      <c r="M317" s="606"/>
      <c r="N317" s="606"/>
      <c r="O317" s="606"/>
      <c r="P317" s="606"/>
      <c r="Q317" s="606"/>
      <c r="R317" s="607"/>
      <c r="S317" s="625"/>
      <c r="T317" s="626"/>
      <c r="U317" s="256"/>
      <c r="W317" s="627"/>
      <c r="X317" s="627"/>
    </row>
    <row r="318" spans="1:24" ht="355.15" customHeight="1" x14ac:dyDescent="0.2">
      <c r="B318" s="406"/>
      <c r="C318" s="697"/>
      <c r="D318" s="697"/>
      <c r="E318" s="697"/>
      <c r="F318" s="408"/>
      <c r="G318" s="605" t="s">
        <v>1247</v>
      </c>
      <c r="H318" s="633"/>
      <c r="I318" s="633"/>
      <c r="J318" s="633"/>
      <c r="K318" s="633"/>
      <c r="L318" s="633"/>
      <c r="M318" s="633"/>
      <c r="N318" s="633"/>
      <c r="O318" s="633"/>
      <c r="P318" s="633"/>
      <c r="Q318" s="633"/>
      <c r="R318" s="634"/>
      <c r="S318" s="625"/>
      <c r="T318" s="626"/>
      <c r="U318" s="256"/>
      <c r="W318" s="627"/>
      <c r="X318" s="627"/>
    </row>
    <row r="319" spans="1:24" ht="372.6" customHeight="1" x14ac:dyDescent="0.2">
      <c r="B319" s="406"/>
      <c r="C319" s="697"/>
      <c r="D319" s="697"/>
      <c r="E319" s="697"/>
      <c r="F319" s="408"/>
      <c r="G319" s="605" t="s">
        <v>970</v>
      </c>
      <c r="H319" s="606"/>
      <c r="I319" s="606"/>
      <c r="J319" s="606"/>
      <c r="K319" s="606"/>
      <c r="L319" s="606"/>
      <c r="M319" s="606"/>
      <c r="N319" s="606"/>
      <c r="O319" s="606"/>
      <c r="P319" s="606"/>
      <c r="Q319" s="606"/>
      <c r="R319" s="606"/>
      <c r="S319" s="625"/>
      <c r="T319" s="626"/>
      <c r="U319" s="256"/>
      <c r="W319" s="627"/>
      <c r="X319" s="627"/>
    </row>
    <row r="320" spans="1:24" ht="408.6" customHeight="1" x14ac:dyDescent="0.2">
      <c r="B320" s="406"/>
      <c r="C320" s="697"/>
      <c r="D320" s="697"/>
      <c r="E320" s="697"/>
      <c r="F320" s="408"/>
      <c r="G320" s="636" t="s">
        <v>835</v>
      </c>
      <c r="H320" s="637"/>
      <c r="I320" s="637"/>
      <c r="J320" s="637"/>
      <c r="K320" s="637"/>
      <c r="L320" s="637"/>
      <c r="M320" s="637"/>
      <c r="N320" s="637"/>
      <c r="O320" s="637"/>
      <c r="P320" s="637"/>
      <c r="Q320" s="637"/>
      <c r="R320" s="638"/>
      <c r="S320" s="625"/>
      <c r="T320" s="626"/>
      <c r="U320" s="256"/>
      <c r="W320" s="627"/>
      <c r="X320" s="627"/>
    </row>
    <row r="321" spans="2:24" ht="96" customHeight="1" x14ac:dyDescent="0.2">
      <c r="B321" s="406"/>
      <c r="C321" s="697"/>
      <c r="D321" s="697"/>
      <c r="E321" s="697"/>
      <c r="F321" s="408"/>
      <c r="G321" s="639"/>
      <c r="H321" s="640"/>
      <c r="I321" s="640"/>
      <c r="J321" s="640"/>
      <c r="K321" s="640"/>
      <c r="L321" s="640"/>
      <c r="M321" s="640"/>
      <c r="N321" s="640"/>
      <c r="O321" s="640"/>
      <c r="P321" s="640"/>
      <c r="Q321" s="640"/>
      <c r="R321" s="641"/>
      <c r="S321" s="625"/>
      <c r="T321" s="626"/>
      <c r="U321" s="256"/>
      <c r="W321" s="627"/>
      <c r="X321" s="627"/>
    </row>
    <row r="322" spans="2:24" ht="217.9" customHeight="1" x14ac:dyDescent="0.2">
      <c r="B322" s="406"/>
      <c r="C322" s="697"/>
      <c r="D322" s="697"/>
      <c r="E322" s="697"/>
      <c r="F322" s="408"/>
      <c r="G322" s="605" t="s">
        <v>993</v>
      </c>
      <c r="H322" s="606"/>
      <c r="I322" s="606"/>
      <c r="J322" s="606"/>
      <c r="K322" s="606"/>
      <c r="L322" s="606"/>
      <c r="M322" s="606"/>
      <c r="N322" s="606"/>
      <c r="O322" s="606"/>
      <c r="P322" s="606"/>
      <c r="Q322" s="606"/>
      <c r="R322" s="606"/>
      <c r="S322" s="625"/>
      <c r="T322" s="626"/>
      <c r="U322" s="256"/>
      <c r="W322" s="627"/>
      <c r="X322" s="627"/>
    </row>
    <row r="323" spans="2:24" ht="409.15" customHeight="1" x14ac:dyDescent="0.2">
      <c r="B323" s="406"/>
      <c r="C323" s="697"/>
      <c r="D323" s="697"/>
      <c r="E323" s="697"/>
      <c r="F323" s="408"/>
      <c r="G323" s="636" t="s">
        <v>1234</v>
      </c>
      <c r="H323" s="637"/>
      <c r="I323" s="637"/>
      <c r="J323" s="637"/>
      <c r="K323" s="637"/>
      <c r="L323" s="637"/>
      <c r="M323" s="637"/>
      <c r="N323" s="637"/>
      <c r="O323" s="637"/>
      <c r="P323" s="637"/>
      <c r="Q323" s="637"/>
      <c r="R323" s="638"/>
      <c r="S323" s="625"/>
      <c r="T323" s="626"/>
      <c r="U323" s="256"/>
      <c r="W323" s="627"/>
      <c r="X323" s="627"/>
    </row>
    <row r="324" spans="2:24" ht="29.45" customHeight="1" x14ac:dyDescent="0.2">
      <c r="B324" s="406"/>
      <c r="C324" s="697"/>
      <c r="D324" s="697"/>
      <c r="E324" s="697"/>
      <c r="F324" s="408"/>
      <c r="G324" s="639"/>
      <c r="H324" s="640"/>
      <c r="I324" s="640"/>
      <c r="J324" s="640"/>
      <c r="K324" s="640"/>
      <c r="L324" s="640"/>
      <c r="M324" s="640"/>
      <c r="N324" s="640"/>
      <c r="O324" s="640"/>
      <c r="P324" s="640"/>
      <c r="Q324" s="640"/>
      <c r="R324" s="641"/>
      <c r="S324" s="625"/>
      <c r="T324" s="626"/>
      <c r="U324" s="256"/>
      <c r="W324" s="627"/>
      <c r="X324" s="627"/>
    </row>
    <row r="325" spans="2:24" ht="409.15" customHeight="1" x14ac:dyDescent="0.2">
      <c r="B325" s="406"/>
      <c r="C325" s="697"/>
      <c r="D325" s="697"/>
      <c r="E325" s="697"/>
      <c r="F325" s="408"/>
      <c r="G325" s="636" t="s">
        <v>1235</v>
      </c>
      <c r="H325" s="637"/>
      <c r="I325" s="637"/>
      <c r="J325" s="637"/>
      <c r="K325" s="637"/>
      <c r="L325" s="637"/>
      <c r="M325" s="637"/>
      <c r="N325" s="637"/>
      <c r="O325" s="637"/>
      <c r="P325" s="637"/>
      <c r="Q325" s="637"/>
      <c r="R325" s="638"/>
      <c r="S325" s="625"/>
      <c r="T325" s="626"/>
      <c r="U325" s="256"/>
      <c r="W325" s="627"/>
      <c r="X325" s="627"/>
    </row>
    <row r="326" spans="2:24" ht="61.15" customHeight="1" x14ac:dyDescent="0.2">
      <c r="B326" s="406"/>
      <c r="C326" s="697"/>
      <c r="D326" s="697"/>
      <c r="E326" s="697"/>
      <c r="F326" s="408"/>
      <c r="G326" s="639"/>
      <c r="H326" s="640"/>
      <c r="I326" s="640"/>
      <c r="J326" s="640"/>
      <c r="K326" s="640"/>
      <c r="L326" s="640"/>
      <c r="M326" s="640"/>
      <c r="N326" s="640"/>
      <c r="O326" s="640"/>
      <c r="P326" s="640"/>
      <c r="Q326" s="640"/>
      <c r="R326" s="641"/>
      <c r="S326" s="625"/>
      <c r="T326" s="626"/>
      <c r="U326" s="256"/>
      <c r="W326" s="627"/>
      <c r="X326" s="627"/>
    </row>
    <row r="327" spans="2:24" ht="409.15" customHeight="1" x14ac:dyDescent="0.2">
      <c r="B327" s="406"/>
      <c r="C327" s="697"/>
      <c r="D327" s="697"/>
      <c r="E327" s="697"/>
      <c r="F327" s="408"/>
      <c r="G327" s="636" t="s">
        <v>836</v>
      </c>
      <c r="H327" s="637"/>
      <c r="I327" s="637"/>
      <c r="J327" s="637"/>
      <c r="K327" s="637"/>
      <c r="L327" s="637"/>
      <c r="M327" s="637"/>
      <c r="N327" s="637"/>
      <c r="O327" s="637"/>
      <c r="P327" s="637"/>
      <c r="Q327" s="637"/>
      <c r="R327" s="638"/>
      <c r="S327" s="625"/>
      <c r="T327" s="626"/>
      <c r="U327" s="256"/>
      <c r="W327" s="627"/>
      <c r="X327" s="627"/>
    </row>
    <row r="328" spans="2:24" ht="126.6" customHeight="1" x14ac:dyDescent="0.2">
      <c r="B328" s="406"/>
      <c r="C328" s="697"/>
      <c r="D328" s="697"/>
      <c r="E328" s="697"/>
      <c r="F328" s="408"/>
      <c r="G328" s="639"/>
      <c r="H328" s="640"/>
      <c r="I328" s="640"/>
      <c r="J328" s="640"/>
      <c r="K328" s="640"/>
      <c r="L328" s="640"/>
      <c r="M328" s="640"/>
      <c r="N328" s="640"/>
      <c r="O328" s="640"/>
      <c r="P328" s="640"/>
      <c r="Q328" s="640"/>
      <c r="R328" s="641"/>
      <c r="S328" s="625"/>
      <c r="T328" s="626"/>
      <c r="U328" s="256"/>
      <c r="W328" s="627"/>
      <c r="X328" s="627"/>
    </row>
    <row r="329" spans="2:24" ht="363" customHeight="1" x14ac:dyDescent="0.2">
      <c r="B329" s="406"/>
      <c r="C329" s="697"/>
      <c r="D329" s="697"/>
      <c r="E329" s="697"/>
      <c r="F329" s="408"/>
      <c r="G329" s="602" t="s">
        <v>1078</v>
      </c>
      <c r="H329" s="603"/>
      <c r="I329" s="603"/>
      <c r="J329" s="603"/>
      <c r="K329" s="603"/>
      <c r="L329" s="603"/>
      <c r="M329" s="603"/>
      <c r="N329" s="603"/>
      <c r="O329" s="603"/>
      <c r="P329" s="603"/>
      <c r="Q329" s="603"/>
      <c r="R329" s="604"/>
      <c r="S329" s="625"/>
      <c r="T329" s="626"/>
      <c r="U329" s="256"/>
      <c r="W329" s="627"/>
      <c r="X329" s="627"/>
    </row>
    <row r="330" spans="2:24" ht="208.15" customHeight="1" x14ac:dyDescent="0.2">
      <c r="B330" s="406"/>
      <c r="C330" s="697"/>
      <c r="D330" s="697"/>
      <c r="E330" s="697"/>
      <c r="F330" s="408"/>
      <c r="G330" s="605" t="s">
        <v>837</v>
      </c>
      <c r="H330" s="606"/>
      <c r="I330" s="606"/>
      <c r="J330" s="606"/>
      <c r="K330" s="606"/>
      <c r="L330" s="606"/>
      <c r="M330" s="606"/>
      <c r="N330" s="606"/>
      <c r="O330" s="606"/>
      <c r="P330" s="606"/>
      <c r="Q330" s="606"/>
      <c r="R330" s="606"/>
      <c r="S330" s="625"/>
      <c r="T330" s="626"/>
      <c r="U330" s="256"/>
      <c r="W330" s="627"/>
      <c r="X330" s="627"/>
    </row>
    <row r="331" spans="2:24" ht="202.9" customHeight="1" x14ac:dyDescent="0.2">
      <c r="B331" s="406"/>
      <c r="C331" s="697"/>
      <c r="D331" s="697"/>
      <c r="E331" s="697"/>
      <c r="F331" s="408"/>
      <c r="G331" s="616" t="s">
        <v>724</v>
      </c>
      <c r="H331" s="635"/>
      <c r="I331" s="635"/>
      <c r="J331" s="635"/>
      <c r="K331" s="635"/>
      <c r="L331" s="635"/>
      <c r="M331" s="635"/>
      <c r="N331" s="635"/>
      <c r="O331" s="635"/>
      <c r="P331" s="635"/>
      <c r="Q331" s="635"/>
      <c r="R331" s="635"/>
      <c r="S331" s="625"/>
      <c r="T331" s="626"/>
      <c r="U331" s="256"/>
      <c r="W331" s="627"/>
      <c r="X331" s="627"/>
    </row>
    <row r="332" spans="2:24" ht="300" customHeight="1" x14ac:dyDescent="0.2">
      <c r="B332" s="406"/>
      <c r="C332" s="697"/>
      <c r="D332" s="697"/>
      <c r="E332" s="697"/>
      <c r="F332" s="408"/>
      <c r="G332" s="605" t="s">
        <v>838</v>
      </c>
      <c r="H332" s="633"/>
      <c r="I332" s="633"/>
      <c r="J332" s="633"/>
      <c r="K332" s="633"/>
      <c r="L332" s="633"/>
      <c r="M332" s="633"/>
      <c r="N332" s="633"/>
      <c r="O332" s="633"/>
      <c r="P332" s="633"/>
      <c r="Q332" s="633"/>
      <c r="R332" s="634"/>
      <c r="S332" s="625"/>
      <c r="T332" s="626"/>
      <c r="U332" s="256"/>
      <c r="W332" s="627"/>
      <c r="X332" s="627"/>
    </row>
    <row r="333" spans="2:24" ht="306.60000000000002" customHeight="1" x14ac:dyDescent="0.2">
      <c r="B333" s="406"/>
      <c r="C333" s="697"/>
      <c r="D333" s="697"/>
      <c r="E333" s="697"/>
      <c r="F333" s="408"/>
      <c r="G333" s="605" t="s">
        <v>1089</v>
      </c>
      <c r="H333" s="633"/>
      <c r="I333" s="633"/>
      <c r="J333" s="633"/>
      <c r="K333" s="633"/>
      <c r="L333" s="633"/>
      <c r="M333" s="633"/>
      <c r="N333" s="633"/>
      <c r="O333" s="633"/>
      <c r="P333" s="633"/>
      <c r="Q333" s="633"/>
      <c r="R333" s="634"/>
      <c r="S333" s="625"/>
      <c r="T333" s="626"/>
      <c r="U333" s="256"/>
      <c r="W333" s="627"/>
      <c r="X333" s="627"/>
    </row>
    <row r="334" spans="2:24" ht="409.15" customHeight="1" x14ac:dyDescent="0.2">
      <c r="B334" s="406"/>
      <c r="C334" s="697"/>
      <c r="D334" s="697"/>
      <c r="E334" s="697"/>
      <c r="F334" s="408"/>
      <c r="G334" s="636" t="s">
        <v>1236</v>
      </c>
      <c r="H334" s="637"/>
      <c r="I334" s="637"/>
      <c r="J334" s="637"/>
      <c r="K334" s="637"/>
      <c r="L334" s="637"/>
      <c r="M334" s="637"/>
      <c r="N334" s="637"/>
      <c r="O334" s="637"/>
      <c r="P334" s="637"/>
      <c r="Q334" s="637"/>
      <c r="R334" s="638"/>
      <c r="S334" s="625"/>
      <c r="T334" s="626"/>
      <c r="U334" s="256"/>
      <c r="W334" s="627"/>
      <c r="X334" s="627"/>
    </row>
    <row r="335" spans="2:24" ht="153.6" customHeight="1" x14ac:dyDescent="0.2">
      <c r="B335" s="406"/>
      <c r="C335" s="697"/>
      <c r="D335" s="697"/>
      <c r="E335" s="697"/>
      <c r="F335" s="408"/>
      <c r="G335" s="639"/>
      <c r="H335" s="640"/>
      <c r="I335" s="640"/>
      <c r="J335" s="640"/>
      <c r="K335" s="640"/>
      <c r="L335" s="640"/>
      <c r="M335" s="640"/>
      <c r="N335" s="640"/>
      <c r="O335" s="640"/>
      <c r="P335" s="640"/>
      <c r="Q335" s="640"/>
      <c r="R335" s="641"/>
      <c r="S335" s="625"/>
      <c r="T335" s="626"/>
      <c r="U335" s="256"/>
      <c r="W335" s="627"/>
      <c r="X335" s="627"/>
    </row>
    <row r="336" spans="2:24" ht="210.6" customHeight="1" x14ac:dyDescent="0.2">
      <c r="B336" s="406"/>
      <c r="C336" s="697"/>
      <c r="D336" s="697"/>
      <c r="E336" s="697"/>
      <c r="F336" s="408"/>
      <c r="G336" s="605" t="s">
        <v>839</v>
      </c>
      <c r="H336" s="606"/>
      <c r="I336" s="606"/>
      <c r="J336" s="606"/>
      <c r="K336" s="606"/>
      <c r="L336" s="606"/>
      <c r="M336" s="606"/>
      <c r="N336" s="606"/>
      <c r="O336" s="606"/>
      <c r="P336" s="606"/>
      <c r="Q336" s="606"/>
      <c r="R336" s="607"/>
      <c r="S336" s="625"/>
      <c r="T336" s="626"/>
      <c r="U336" s="256"/>
      <c r="W336" s="627"/>
      <c r="X336" s="627"/>
    </row>
    <row r="337" spans="2:24" ht="367.15" customHeight="1" x14ac:dyDescent="0.2">
      <c r="B337" s="406"/>
      <c r="C337" s="697"/>
      <c r="D337" s="697"/>
      <c r="E337" s="697"/>
      <c r="F337" s="408"/>
      <c r="G337" s="605" t="s">
        <v>1090</v>
      </c>
      <c r="H337" s="606"/>
      <c r="I337" s="606"/>
      <c r="J337" s="606"/>
      <c r="K337" s="606"/>
      <c r="L337" s="606"/>
      <c r="M337" s="606"/>
      <c r="N337" s="606"/>
      <c r="O337" s="606"/>
      <c r="P337" s="606"/>
      <c r="Q337" s="606"/>
      <c r="R337" s="607"/>
      <c r="S337" s="625"/>
      <c r="T337" s="626"/>
      <c r="U337" s="256"/>
      <c r="W337" s="627"/>
      <c r="X337" s="627"/>
    </row>
    <row r="338" spans="2:24" ht="148.9" customHeight="1" x14ac:dyDescent="0.2">
      <c r="B338" s="406"/>
      <c r="C338" s="697"/>
      <c r="D338" s="697"/>
      <c r="E338" s="697"/>
      <c r="F338" s="408"/>
      <c r="G338" s="602" t="s">
        <v>936</v>
      </c>
      <c r="H338" s="633"/>
      <c r="I338" s="633"/>
      <c r="J338" s="633"/>
      <c r="K338" s="633"/>
      <c r="L338" s="633"/>
      <c r="M338" s="633"/>
      <c r="N338" s="633"/>
      <c r="O338" s="633"/>
      <c r="P338" s="633"/>
      <c r="Q338" s="633"/>
      <c r="R338" s="634"/>
      <c r="S338" s="625"/>
      <c r="T338" s="626"/>
      <c r="U338" s="256"/>
      <c r="W338" s="627"/>
      <c r="X338" s="627"/>
    </row>
    <row r="339" spans="2:24" ht="301.89999999999998" customHeight="1" x14ac:dyDescent="0.2">
      <c r="B339" s="406"/>
      <c r="C339" s="697"/>
      <c r="D339" s="697"/>
      <c r="E339" s="697"/>
      <c r="F339" s="408"/>
      <c r="G339" s="602" t="s">
        <v>1237</v>
      </c>
      <c r="H339" s="633"/>
      <c r="I339" s="633"/>
      <c r="J339" s="633"/>
      <c r="K339" s="633"/>
      <c r="L339" s="633"/>
      <c r="M339" s="633"/>
      <c r="N339" s="633"/>
      <c r="O339" s="633"/>
      <c r="P339" s="633"/>
      <c r="Q339" s="633"/>
      <c r="R339" s="634"/>
      <c r="S339" s="625"/>
      <c r="T339" s="626"/>
      <c r="U339" s="256"/>
      <c r="W339" s="627"/>
      <c r="X339" s="627"/>
    </row>
    <row r="340" spans="2:24" ht="231.6" customHeight="1" x14ac:dyDescent="0.2">
      <c r="B340" s="406"/>
      <c r="C340" s="697"/>
      <c r="D340" s="697"/>
      <c r="E340" s="697"/>
      <c r="F340" s="408"/>
      <c r="G340" s="602" t="s">
        <v>1238</v>
      </c>
      <c r="H340" s="633"/>
      <c r="I340" s="633"/>
      <c r="J340" s="633"/>
      <c r="K340" s="633"/>
      <c r="L340" s="633"/>
      <c r="M340" s="633"/>
      <c r="N340" s="633"/>
      <c r="O340" s="633"/>
      <c r="P340" s="633"/>
      <c r="Q340" s="633"/>
      <c r="R340" s="634"/>
      <c r="S340" s="625"/>
      <c r="T340" s="626"/>
      <c r="U340" s="256"/>
      <c r="W340" s="627"/>
      <c r="X340" s="627"/>
    </row>
    <row r="341" spans="2:24" ht="190.9" customHeight="1" x14ac:dyDescent="0.2">
      <c r="B341" s="406"/>
      <c r="C341" s="697"/>
      <c r="D341" s="697"/>
      <c r="E341" s="697"/>
      <c r="F341" s="408"/>
      <c r="G341" s="602" t="s">
        <v>1239</v>
      </c>
      <c r="H341" s="633"/>
      <c r="I341" s="633"/>
      <c r="J341" s="633"/>
      <c r="K341" s="633"/>
      <c r="L341" s="633"/>
      <c r="M341" s="633"/>
      <c r="N341" s="633"/>
      <c r="O341" s="633"/>
      <c r="P341" s="633"/>
      <c r="Q341" s="633"/>
      <c r="R341" s="634"/>
      <c r="S341" s="625"/>
      <c r="T341" s="626"/>
      <c r="U341" s="256"/>
      <c r="W341" s="627"/>
      <c r="X341" s="627"/>
    </row>
    <row r="342" spans="2:24" ht="166.15" customHeight="1" x14ac:dyDescent="0.2">
      <c r="B342" s="406"/>
      <c r="C342" s="697"/>
      <c r="D342" s="697"/>
      <c r="E342" s="697"/>
      <c r="F342" s="408"/>
      <c r="G342" s="602" t="s">
        <v>1240</v>
      </c>
      <c r="H342" s="633"/>
      <c r="I342" s="633"/>
      <c r="J342" s="633"/>
      <c r="K342" s="633"/>
      <c r="L342" s="633"/>
      <c r="M342" s="633"/>
      <c r="N342" s="633"/>
      <c r="O342" s="633"/>
      <c r="P342" s="633"/>
      <c r="Q342" s="633"/>
      <c r="R342" s="634"/>
      <c r="S342" s="625"/>
      <c r="T342" s="626"/>
      <c r="U342" s="256"/>
      <c r="W342" s="627"/>
      <c r="X342" s="627"/>
    </row>
    <row r="343" spans="2:24" ht="221.45" customHeight="1" x14ac:dyDescent="0.2">
      <c r="B343" s="406"/>
      <c r="C343" s="697"/>
      <c r="D343" s="697"/>
      <c r="E343" s="697"/>
      <c r="F343" s="408"/>
      <c r="G343" s="605" t="s">
        <v>1142</v>
      </c>
      <c r="H343" s="606"/>
      <c r="I343" s="606"/>
      <c r="J343" s="606"/>
      <c r="K343" s="606"/>
      <c r="L343" s="606"/>
      <c r="M343" s="606"/>
      <c r="N343" s="606"/>
      <c r="O343" s="606"/>
      <c r="P343" s="606"/>
      <c r="Q343" s="606"/>
      <c r="R343" s="607"/>
      <c r="S343" s="625"/>
      <c r="T343" s="626"/>
      <c r="U343" s="256"/>
      <c r="W343" s="627"/>
      <c r="X343" s="627"/>
    </row>
    <row r="344" spans="2:24" ht="342.6" customHeight="1" x14ac:dyDescent="0.2">
      <c r="B344" s="406"/>
      <c r="C344" s="697"/>
      <c r="D344" s="697"/>
      <c r="E344" s="697"/>
      <c r="F344" s="408"/>
      <c r="G344" s="605" t="s">
        <v>1248</v>
      </c>
      <c r="H344" s="606"/>
      <c r="I344" s="606"/>
      <c r="J344" s="606"/>
      <c r="K344" s="606"/>
      <c r="L344" s="606"/>
      <c r="M344" s="606"/>
      <c r="N344" s="606"/>
      <c r="O344" s="606"/>
      <c r="P344" s="606"/>
      <c r="Q344" s="606"/>
      <c r="R344" s="607"/>
      <c r="S344" s="625"/>
      <c r="T344" s="626"/>
      <c r="U344" s="256"/>
      <c r="W344" s="627"/>
      <c r="X344" s="627"/>
    </row>
    <row r="345" spans="2:24" ht="408.6" customHeight="1" x14ac:dyDescent="0.2">
      <c r="B345" s="406"/>
      <c r="C345" s="697"/>
      <c r="D345" s="697"/>
      <c r="E345" s="697"/>
      <c r="F345" s="408"/>
      <c r="G345" s="636" t="s">
        <v>1241</v>
      </c>
      <c r="H345" s="637"/>
      <c r="I345" s="637"/>
      <c r="J345" s="637"/>
      <c r="K345" s="637"/>
      <c r="L345" s="637"/>
      <c r="M345" s="637"/>
      <c r="N345" s="637"/>
      <c r="O345" s="637"/>
      <c r="P345" s="637"/>
      <c r="Q345" s="637"/>
      <c r="R345" s="638"/>
      <c r="S345" s="625"/>
      <c r="T345" s="626"/>
      <c r="U345" s="256"/>
      <c r="W345" s="627"/>
      <c r="X345" s="627"/>
    </row>
    <row r="346" spans="2:24" ht="328.9" customHeight="1" x14ac:dyDescent="0.2">
      <c r="B346" s="406"/>
      <c r="C346" s="697"/>
      <c r="D346" s="697"/>
      <c r="E346" s="697"/>
      <c r="F346" s="408"/>
      <c r="G346" s="639"/>
      <c r="H346" s="640"/>
      <c r="I346" s="640"/>
      <c r="J346" s="640"/>
      <c r="K346" s="640"/>
      <c r="L346" s="640"/>
      <c r="M346" s="640"/>
      <c r="N346" s="640"/>
      <c r="O346" s="640"/>
      <c r="P346" s="640"/>
      <c r="Q346" s="640"/>
      <c r="R346" s="641"/>
      <c r="S346" s="625"/>
      <c r="T346" s="626"/>
      <c r="U346" s="256"/>
      <c r="W346" s="627"/>
      <c r="X346" s="627"/>
    </row>
    <row r="347" spans="2:24" ht="409.15" customHeight="1" x14ac:dyDescent="0.2">
      <c r="B347" s="406"/>
      <c r="C347" s="697"/>
      <c r="D347" s="697"/>
      <c r="E347" s="697"/>
      <c r="F347" s="408"/>
      <c r="G347" s="636" t="s">
        <v>994</v>
      </c>
      <c r="H347" s="637"/>
      <c r="I347" s="637"/>
      <c r="J347" s="637"/>
      <c r="K347" s="637"/>
      <c r="L347" s="637"/>
      <c r="M347" s="637"/>
      <c r="N347" s="637"/>
      <c r="O347" s="637"/>
      <c r="P347" s="637"/>
      <c r="Q347" s="637"/>
      <c r="R347" s="638"/>
      <c r="S347" s="625"/>
      <c r="T347" s="626"/>
      <c r="U347" s="256"/>
      <c r="W347" s="627"/>
      <c r="X347" s="627"/>
    </row>
    <row r="348" spans="2:24" ht="116.45" customHeight="1" x14ac:dyDescent="0.2">
      <c r="B348" s="406"/>
      <c r="C348" s="697"/>
      <c r="D348" s="697"/>
      <c r="E348" s="697"/>
      <c r="F348" s="408"/>
      <c r="G348" s="639"/>
      <c r="H348" s="640"/>
      <c r="I348" s="640"/>
      <c r="J348" s="640"/>
      <c r="K348" s="640"/>
      <c r="L348" s="640"/>
      <c r="M348" s="640"/>
      <c r="N348" s="640"/>
      <c r="O348" s="640"/>
      <c r="P348" s="640"/>
      <c r="Q348" s="640"/>
      <c r="R348" s="641"/>
      <c r="S348" s="625"/>
      <c r="T348" s="626"/>
      <c r="U348" s="256"/>
      <c r="W348" s="627"/>
      <c r="X348" s="627"/>
    </row>
    <row r="349" spans="2:24" ht="327" customHeight="1" x14ac:dyDescent="0.2">
      <c r="B349" s="406"/>
      <c r="C349" s="697"/>
      <c r="D349" s="697"/>
      <c r="E349" s="697"/>
      <c r="F349" s="408"/>
      <c r="G349" s="605" t="s">
        <v>1046</v>
      </c>
      <c r="H349" s="606"/>
      <c r="I349" s="606"/>
      <c r="J349" s="606"/>
      <c r="K349" s="606"/>
      <c r="L349" s="606"/>
      <c r="M349" s="606"/>
      <c r="N349" s="606"/>
      <c r="O349" s="606"/>
      <c r="P349" s="606"/>
      <c r="Q349" s="606"/>
      <c r="R349" s="607"/>
      <c r="S349" s="625"/>
      <c r="T349" s="626"/>
      <c r="U349" s="256"/>
      <c r="W349" s="627"/>
      <c r="X349" s="627"/>
    </row>
    <row r="350" spans="2:24" ht="144.6" customHeight="1" x14ac:dyDescent="0.2">
      <c r="B350" s="406"/>
      <c r="C350" s="697"/>
      <c r="D350" s="697"/>
      <c r="E350" s="697"/>
      <c r="F350" s="408"/>
      <c r="G350" s="605" t="s">
        <v>1242</v>
      </c>
      <c r="H350" s="606"/>
      <c r="I350" s="606"/>
      <c r="J350" s="606"/>
      <c r="K350" s="606"/>
      <c r="L350" s="606"/>
      <c r="M350" s="606"/>
      <c r="N350" s="606"/>
      <c r="O350" s="606"/>
      <c r="P350" s="606"/>
      <c r="Q350" s="606"/>
      <c r="R350" s="607"/>
      <c r="S350" s="625"/>
      <c r="T350" s="626"/>
      <c r="U350" s="256"/>
      <c r="W350" s="627"/>
      <c r="X350" s="627"/>
    </row>
    <row r="351" spans="2:24" ht="237" customHeight="1" x14ac:dyDescent="0.2">
      <c r="B351" s="406"/>
      <c r="C351" s="697"/>
      <c r="D351" s="697"/>
      <c r="E351" s="697"/>
      <c r="F351" s="408"/>
      <c r="G351" s="605" t="s">
        <v>1243</v>
      </c>
      <c r="H351" s="606"/>
      <c r="I351" s="606"/>
      <c r="J351" s="606"/>
      <c r="K351" s="606"/>
      <c r="L351" s="606"/>
      <c r="M351" s="606"/>
      <c r="N351" s="606"/>
      <c r="O351" s="606"/>
      <c r="P351" s="606"/>
      <c r="Q351" s="606"/>
      <c r="R351" s="607"/>
      <c r="S351" s="625"/>
      <c r="T351" s="626"/>
      <c r="U351" s="256"/>
      <c r="W351" s="627"/>
      <c r="X351" s="627"/>
    </row>
    <row r="352" spans="2:24" ht="329.45" customHeight="1" x14ac:dyDescent="0.2">
      <c r="B352" s="406"/>
      <c r="C352" s="697"/>
      <c r="D352" s="697"/>
      <c r="E352" s="697"/>
      <c r="F352" s="408"/>
      <c r="G352" s="605" t="s">
        <v>840</v>
      </c>
      <c r="H352" s="606"/>
      <c r="I352" s="606"/>
      <c r="J352" s="606"/>
      <c r="K352" s="606"/>
      <c r="L352" s="606"/>
      <c r="M352" s="606"/>
      <c r="N352" s="606"/>
      <c r="O352" s="606"/>
      <c r="P352" s="606"/>
      <c r="Q352" s="606"/>
      <c r="R352" s="607"/>
      <c r="S352" s="625"/>
      <c r="T352" s="626"/>
      <c r="U352" s="256"/>
      <c r="W352" s="627"/>
      <c r="X352" s="627"/>
    </row>
    <row r="353" spans="2:24" ht="263.45" customHeight="1" x14ac:dyDescent="0.2">
      <c r="B353" s="406"/>
      <c r="C353" s="697"/>
      <c r="D353" s="697"/>
      <c r="E353" s="697"/>
      <c r="F353" s="408"/>
      <c r="G353" s="605" t="s">
        <v>841</v>
      </c>
      <c r="H353" s="606"/>
      <c r="I353" s="606"/>
      <c r="J353" s="606"/>
      <c r="K353" s="606"/>
      <c r="L353" s="606"/>
      <c r="M353" s="606"/>
      <c r="N353" s="606"/>
      <c r="O353" s="606"/>
      <c r="P353" s="606"/>
      <c r="Q353" s="606"/>
      <c r="R353" s="607"/>
      <c r="S353" s="625"/>
      <c r="T353" s="626"/>
      <c r="U353" s="256"/>
      <c r="W353" s="627"/>
      <c r="X353" s="627"/>
    </row>
    <row r="354" spans="2:24" ht="249.6" customHeight="1" x14ac:dyDescent="0.2">
      <c r="B354" s="406"/>
      <c r="C354" s="697"/>
      <c r="D354" s="697"/>
      <c r="E354" s="697"/>
      <c r="F354" s="408"/>
      <c r="G354" s="605" t="s">
        <v>1244</v>
      </c>
      <c r="H354" s="606"/>
      <c r="I354" s="606"/>
      <c r="J354" s="606"/>
      <c r="K354" s="606"/>
      <c r="L354" s="606"/>
      <c r="M354" s="606"/>
      <c r="N354" s="606"/>
      <c r="O354" s="606"/>
      <c r="P354" s="606"/>
      <c r="Q354" s="606"/>
      <c r="R354" s="607"/>
      <c r="S354" s="625"/>
      <c r="T354" s="626"/>
      <c r="U354" s="256"/>
      <c r="W354" s="627"/>
      <c r="X354" s="627"/>
    </row>
    <row r="355" spans="2:24" ht="408.6" customHeight="1" x14ac:dyDescent="0.2">
      <c r="B355" s="406"/>
      <c r="C355" s="697"/>
      <c r="D355" s="697"/>
      <c r="E355" s="697"/>
      <c r="F355" s="408"/>
      <c r="G355" s="605" t="s">
        <v>1245</v>
      </c>
      <c r="H355" s="606"/>
      <c r="I355" s="606"/>
      <c r="J355" s="606"/>
      <c r="K355" s="606"/>
      <c r="L355" s="606"/>
      <c r="M355" s="606"/>
      <c r="N355" s="606"/>
      <c r="O355" s="606"/>
      <c r="P355" s="606"/>
      <c r="Q355" s="606"/>
      <c r="R355" s="607"/>
      <c r="S355" s="625"/>
      <c r="T355" s="626"/>
      <c r="U355" s="256"/>
      <c r="W355" s="627"/>
      <c r="X355" s="627"/>
    </row>
    <row r="356" spans="2:24" ht="318.60000000000002" customHeight="1" x14ac:dyDescent="0.2">
      <c r="B356" s="406"/>
      <c r="C356" s="697"/>
      <c r="D356" s="697"/>
      <c r="E356" s="697"/>
      <c r="F356" s="408"/>
      <c r="G356" s="605" t="s">
        <v>842</v>
      </c>
      <c r="H356" s="606"/>
      <c r="I356" s="606"/>
      <c r="J356" s="606"/>
      <c r="K356" s="606"/>
      <c r="L356" s="606"/>
      <c r="M356" s="606"/>
      <c r="N356" s="606"/>
      <c r="O356" s="606"/>
      <c r="P356" s="606"/>
      <c r="Q356" s="606"/>
      <c r="R356" s="607"/>
      <c r="S356" s="625"/>
      <c r="T356" s="626"/>
      <c r="U356" s="256"/>
      <c r="W356" s="627"/>
      <c r="X356" s="627"/>
    </row>
    <row r="357" spans="2:24" ht="247.9" customHeight="1" x14ac:dyDescent="0.2">
      <c r="B357" s="406"/>
      <c r="C357" s="697"/>
      <c r="D357" s="697"/>
      <c r="E357" s="697"/>
      <c r="F357" s="408"/>
      <c r="G357" s="605" t="s">
        <v>843</v>
      </c>
      <c r="H357" s="606"/>
      <c r="I357" s="606"/>
      <c r="J357" s="606"/>
      <c r="K357" s="606"/>
      <c r="L357" s="606"/>
      <c r="M357" s="606"/>
      <c r="N357" s="606"/>
      <c r="O357" s="606"/>
      <c r="P357" s="606"/>
      <c r="Q357" s="606"/>
      <c r="R357" s="607"/>
      <c r="S357" s="625"/>
      <c r="T357" s="626"/>
      <c r="U357" s="256"/>
      <c r="W357" s="627"/>
      <c r="X357" s="627"/>
    </row>
    <row r="358" spans="2:24" ht="218.45" customHeight="1" x14ac:dyDescent="0.2">
      <c r="B358" s="406"/>
      <c r="C358" s="697"/>
      <c r="D358" s="697"/>
      <c r="E358" s="697"/>
      <c r="F358" s="408"/>
      <c r="G358" s="605" t="s">
        <v>844</v>
      </c>
      <c r="H358" s="606"/>
      <c r="I358" s="606"/>
      <c r="J358" s="606"/>
      <c r="K358" s="606"/>
      <c r="L358" s="606"/>
      <c r="M358" s="606"/>
      <c r="N358" s="606"/>
      <c r="O358" s="606"/>
      <c r="P358" s="606"/>
      <c r="Q358" s="606"/>
      <c r="R358" s="607"/>
      <c r="S358" s="625"/>
      <c r="T358" s="626"/>
      <c r="U358" s="256"/>
      <c r="W358" s="627"/>
      <c r="X358" s="627"/>
    </row>
    <row r="359" spans="2:24" ht="135.6" customHeight="1" x14ac:dyDescent="0.2">
      <c r="B359" s="406"/>
      <c r="C359" s="697"/>
      <c r="D359" s="697"/>
      <c r="E359" s="697"/>
      <c r="F359" s="408"/>
      <c r="G359" s="616" t="s">
        <v>819</v>
      </c>
      <c r="H359" s="635"/>
      <c r="I359" s="635"/>
      <c r="J359" s="635"/>
      <c r="K359" s="635"/>
      <c r="L359" s="635"/>
      <c r="M359" s="635"/>
      <c r="N359" s="635"/>
      <c r="O359" s="635"/>
      <c r="P359" s="635"/>
      <c r="Q359" s="635"/>
      <c r="R359" s="617"/>
      <c r="S359" s="625"/>
      <c r="T359" s="626"/>
      <c r="U359" s="256"/>
      <c r="W359" s="627"/>
      <c r="X359" s="627"/>
    </row>
    <row r="360" spans="2:24" ht="139.9" customHeight="1" x14ac:dyDescent="0.2">
      <c r="B360" s="406"/>
      <c r="C360" s="697"/>
      <c r="D360" s="697"/>
      <c r="E360" s="697"/>
      <c r="F360" s="408"/>
      <c r="G360" s="605" t="s">
        <v>954</v>
      </c>
      <c r="H360" s="606"/>
      <c r="I360" s="606"/>
      <c r="J360" s="606"/>
      <c r="K360" s="606"/>
      <c r="L360" s="606"/>
      <c r="M360" s="606"/>
      <c r="N360" s="606"/>
      <c r="O360" s="606"/>
      <c r="P360" s="606"/>
      <c r="Q360" s="606"/>
      <c r="R360" s="607"/>
      <c r="S360" s="625"/>
      <c r="T360" s="626"/>
      <c r="U360" s="256"/>
      <c r="W360" s="627"/>
      <c r="X360" s="627"/>
    </row>
    <row r="361" spans="2:24" ht="409.15" customHeight="1" x14ac:dyDescent="0.2">
      <c r="B361" s="406"/>
      <c r="C361" s="697"/>
      <c r="D361" s="697"/>
      <c r="E361" s="697"/>
      <c r="F361" s="408"/>
      <c r="G361" s="636" t="s">
        <v>1246</v>
      </c>
      <c r="H361" s="637"/>
      <c r="I361" s="637"/>
      <c r="J361" s="637"/>
      <c r="K361" s="637"/>
      <c r="L361" s="637"/>
      <c r="M361" s="637"/>
      <c r="N361" s="637"/>
      <c r="O361" s="637"/>
      <c r="P361" s="637"/>
      <c r="Q361" s="637"/>
      <c r="R361" s="638"/>
      <c r="S361" s="625"/>
      <c r="T361" s="626"/>
      <c r="U361" s="256"/>
      <c r="W361" s="627"/>
      <c r="X361" s="627"/>
    </row>
    <row r="362" spans="2:24" ht="265.89999999999998" customHeight="1" thickBot="1" x14ac:dyDescent="0.25">
      <c r="B362" s="406"/>
      <c r="C362" s="697"/>
      <c r="D362" s="697"/>
      <c r="E362" s="697"/>
      <c r="F362" s="408"/>
      <c r="G362" s="642"/>
      <c r="H362" s="643"/>
      <c r="I362" s="643"/>
      <c r="J362" s="643"/>
      <c r="K362" s="643"/>
      <c r="L362" s="643"/>
      <c r="M362" s="643"/>
      <c r="N362" s="643"/>
      <c r="O362" s="643"/>
      <c r="P362" s="643"/>
      <c r="Q362" s="643"/>
      <c r="R362" s="644"/>
      <c r="S362" s="625"/>
      <c r="T362" s="626"/>
      <c r="U362" s="256"/>
      <c r="W362" s="627"/>
      <c r="X362" s="627"/>
    </row>
    <row r="363" spans="2:24" ht="237" customHeight="1" x14ac:dyDescent="0.2">
      <c r="B363" s="406"/>
      <c r="C363" s="697"/>
      <c r="D363" s="697"/>
      <c r="E363" s="697"/>
      <c r="F363" s="408"/>
      <c r="G363" s="645" t="s">
        <v>1101</v>
      </c>
      <c r="H363" s="646"/>
      <c r="I363" s="646"/>
      <c r="J363" s="646"/>
      <c r="K363" s="646"/>
      <c r="L363" s="646"/>
      <c r="M363" s="646"/>
      <c r="N363" s="646"/>
      <c r="O363" s="646"/>
      <c r="P363" s="646"/>
      <c r="Q363" s="646"/>
      <c r="R363" s="647"/>
      <c r="S363" s="625"/>
      <c r="T363" s="626"/>
      <c r="U363" s="256"/>
      <c r="W363" s="627"/>
      <c r="X363" s="627"/>
    </row>
    <row r="364" spans="2:24" ht="114.6" customHeight="1" x14ac:dyDescent="0.2">
      <c r="B364" s="443" t="s">
        <v>848</v>
      </c>
      <c r="C364" s="444"/>
      <c r="D364" s="444"/>
      <c r="E364" s="444"/>
      <c r="F364" s="445"/>
      <c r="G364" s="654" t="s">
        <v>1249</v>
      </c>
      <c r="H364" s="654"/>
      <c r="I364" s="654"/>
      <c r="J364" s="654"/>
      <c r="K364" s="654"/>
      <c r="L364" s="654"/>
      <c r="M364" s="654"/>
      <c r="N364" s="654"/>
      <c r="O364" s="654"/>
      <c r="P364" s="654"/>
      <c r="Q364" s="654"/>
      <c r="R364" s="654"/>
      <c r="S364" s="623"/>
      <c r="T364" s="624"/>
      <c r="U364" s="256"/>
    </row>
    <row r="365" spans="2:24" ht="169.9" customHeight="1" x14ac:dyDescent="0.2">
      <c r="B365" s="443" t="s">
        <v>849</v>
      </c>
      <c r="C365" s="444"/>
      <c r="D365" s="444"/>
      <c r="E365" s="444"/>
      <c r="F365" s="445"/>
      <c r="G365" s="520" t="s">
        <v>845</v>
      </c>
      <c r="H365" s="520"/>
      <c r="I365" s="520"/>
      <c r="J365" s="520"/>
      <c r="K365" s="520"/>
      <c r="L365" s="520"/>
      <c r="M365" s="520"/>
      <c r="N365" s="520"/>
      <c r="O365" s="520"/>
      <c r="P365" s="520"/>
      <c r="Q365" s="520"/>
      <c r="R365" s="520"/>
      <c r="S365" s="625"/>
      <c r="T365" s="626"/>
      <c r="U365" s="256"/>
    </row>
    <row r="366" spans="2:24" ht="165" customHeight="1" x14ac:dyDescent="0.2">
      <c r="B366" s="443" t="s">
        <v>850</v>
      </c>
      <c r="C366" s="444"/>
      <c r="D366" s="444"/>
      <c r="E366" s="444"/>
      <c r="F366" s="445"/>
      <c r="G366" s="520" t="s">
        <v>846</v>
      </c>
      <c r="H366" s="520"/>
      <c r="I366" s="520"/>
      <c r="J366" s="520"/>
      <c r="K366" s="520"/>
      <c r="L366" s="520"/>
      <c r="M366" s="520"/>
      <c r="N366" s="520"/>
      <c r="O366" s="520"/>
      <c r="P366" s="520"/>
      <c r="Q366" s="520"/>
      <c r="R366" s="520"/>
      <c r="S366" s="625"/>
      <c r="T366" s="626"/>
      <c r="U366" s="256"/>
    </row>
    <row r="367" spans="2:24" ht="93.6" customHeight="1" x14ac:dyDescent="0.2">
      <c r="B367" s="443" t="s">
        <v>851</v>
      </c>
      <c r="C367" s="444"/>
      <c r="D367" s="444"/>
      <c r="E367" s="444"/>
      <c r="F367" s="445"/>
      <c r="G367" s="520" t="s">
        <v>847</v>
      </c>
      <c r="H367" s="520"/>
      <c r="I367" s="520"/>
      <c r="J367" s="520"/>
      <c r="K367" s="520"/>
      <c r="L367" s="520"/>
      <c r="M367" s="520"/>
      <c r="N367" s="520"/>
      <c r="O367" s="520"/>
      <c r="P367" s="520"/>
      <c r="Q367" s="520"/>
      <c r="R367" s="520"/>
      <c r="S367" s="625"/>
      <c r="T367" s="626"/>
      <c r="U367" s="256"/>
    </row>
    <row r="368" spans="2:24" ht="127.15" customHeight="1" x14ac:dyDescent="0.2">
      <c r="B368" s="443" t="s">
        <v>852</v>
      </c>
      <c r="C368" s="444"/>
      <c r="D368" s="444"/>
      <c r="E368" s="444"/>
      <c r="F368" s="445"/>
      <c r="G368" s="520" t="s">
        <v>1091</v>
      </c>
      <c r="H368" s="520"/>
      <c r="I368" s="520"/>
      <c r="J368" s="520"/>
      <c r="K368" s="520"/>
      <c r="L368" s="520"/>
      <c r="M368" s="520"/>
      <c r="N368" s="520"/>
      <c r="O368" s="520"/>
      <c r="P368" s="520"/>
      <c r="Q368" s="520"/>
      <c r="R368" s="520"/>
      <c r="S368" s="625"/>
      <c r="T368" s="626"/>
      <c r="U368" s="256"/>
    </row>
    <row r="369" spans="1:21" ht="245.45" customHeight="1" x14ac:dyDescent="0.2">
      <c r="B369" s="443" t="s">
        <v>853</v>
      </c>
      <c r="C369" s="444"/>
      <c r="D369" s="444"/>
      <c r="E369" s="444"/>
      <c r="F369" s="445"/>
      <c r="G369" s="520" t="s">
        <v>1049</v>
      </c>
      <c r="H369" s="520"/>
      <c r="I369" s="520"/>
      <c r="J369" s="520"/>
      <c r="K369" s="520"/>
      <c r="L369" s="520"/>
      <c r="M369" s="520"/>
      <c r="N369" s="520"/>
      <c r="O369" s="520"/>
      <c r="P369" s="520"/>
      <c r="Q369" s="520"/>
      <c r="R369" s="520"/>
      <c r="S369" s="625"/>
      <c r="T369" s="626"/>
      <c r="U369" s="256"/>
    </row>
    <row r="370" spans="1:21" ht="147.6" customHeight="1" x14ac:dyDescent="0.2">
      <c r="B370" s="443" t="s">
        <v>854</v>
      </c>
      <c r="C370" s="444"/>
      <c r="D370" s="444"/>
      <c r="E370" s="444"/>
      <c r="F370" s="445"/>
      <c r="G370" s="520" t="s">
        <v>1092</v>
      </c>
      <c r="H370" s="520"/>
      <c r="I370" s="520"/>
      <c r="J370" s="520"/>
      <c r="K370" s="520"/>
      <c r="L370" s="520"/>
      <c r="M370" s="520"/>
      <c r="N370" s="520"/>
      <c r="O370" s="520"/>
      <c r="P370" s="520"/>
      <c r="Q370" s="520"/>
      <c r="R370" s="520"/>
      <c r="S370" s="625"/>
      <c r="T370" s="626"/>
      <c r="U370" s="256"/>
    </row>
    <row r="371" spans="1:21" ht="141.6" customHeight="1" x14ac:dyDescent="0.2">
      <c r="B371" s="443" t="s">
        <v>855</v>
      </c>
      <c r="C371" s="444"/>
      <c r="D371" s="444"/>
      <c r="E371" s="444"/>
      <c r="F371" s="445"/>
      <c r="G371" s="520" t="s">
        <v>1143</v>
      </c>
      <c r="H371" s="520"/>
      <c r="I371" s="520"/>
      <c r="J371" s="520"/>
      <c r="K371" s="520"/>
      <c r="L371" s="520"/>
      <c r="M371" s="520"/>
      <c r="N371" s="520"/>
      <c r="O371" s="520"/>
      <c r="P371" s="520"/>
      <c r="Q371" s="520"/>
      <c r="R371" s="520"/>
      <c r="S371" s="625"/>
      <c r="T371" s="626"/>
      <c r="U371" s="256"/>
    </row>
    <row r="372" spans="1:21" ht="102.6" customHeight="1" x14ac:dyDescent="0.2">
      <c r="B372" s="443" t="s">
        <v>856</v>
      </c>
      <c r="C372" s="444"/>
      <c r="D372" s="444"/>
      <c r="E372" s="444"/>
      <c r="F372" s="445"/>
      <c r="G372" s="520" t="s">
        <v>1250</v>
      </c>
      <c r="H372" s="520"/>
      <c r="I372" s="520"/>
      <c r="J372" s="520"/>
      <c r="K372" s="520"/>
      <c r="L372" s="520"/>
      <c r="M372" s="520"/>
      <c r="N372" s="520"/>
      <c r="O372" s="520"/>
      <c r="P372" s="520"/>
      <c r="Q372" s="520"/>
      <c r="R372" s="520"/>
      <c r="S372" s="625"/>
      <c r="T372" s="626"/>
      <c r="U372" s="256"/>
    </row>
    <row r="373" spans="1:21" ht="102.6" customHeight="1" x14ac:dyDescent="0.2">
      <c r="B373" s="443" t="s">
        <v>857</v>
      </c>
      <c r="C373" s="444"/>
      <c r="D373" s="444"/>
      <c r="E373" s="444"/>
      <c r="F373" s="445"/>
      <c r="G373" s="520" t="s">
        <v>1144</v>
      </c>
      <c r="H373" s="520"/>
      <c r="I373" s="520"/>
      <c r="J373" s="520"/>
      <c r="K373" s="520"/>
      <c r="L373" s="520"/>
      <c r="M373" s="520"/>
      <c r="N373" s="520"/>
      <c r="O373" s="520"/>
      <c r="P373" s="520"/>
      <c r="Q373" s="520"/>
      <c r="R373" s="520"/>
      <c r="S373" s="625"/>
      <c r="T373" s="626"/>
      <c r="U373" s="256"/>
    </row>
    <row r="374" spans="1:21" ht="159" customHeight="1" x14ac:dyDescent="0.2">
      <c r="B374" s="443" t="s">
        <v>858</v>
      </c>
      <c r="C374" s="444"/>
      <c r="D374" s="444"/>
      <c r="E374" s="444"/>
      <c r="F374" s="445"/>
      <c r="G374" s="520" t="s">
        <v>1251</v>
      </c>
      <c r="H374" s="520"/>
      <c r="I374" s="520"/>
      <c r="J374" s="520"/>
      <c r="K374" s="520"/>
      <c r="L374" s="520"/>
      <c r="M374" s="520"/>
      <c r="N374" s="520"/>
      <c r="O374" s="520"/>
      <c r="P374" s="520"/>
      <c r="Q374" s="520"/>
      <c r="R374" s="520"/>
      <c r="S374" s="625"/>
      <c r="T374" s="626"/>
      <c r="U374" s="256"/>
    </row>
    <row r="375" spans="1:21" ht="147.6" customHeight="1" x14ac:dyDescent="0.2">
      <c r="B375" s="443" t="s">
        <v>971</v>
      </c>
      <c r="C375" s="444"/>
      <c r="D375" s="444"/>
      <c r="E375" s="444"/>
      <c r="F375" s="445"/>
      <c r="G375" s="520" t="s">
        <v>1252</v>
      </c>
      <c r="H375" s="520"/>
      <c r="I375" s="520"/>
      <c r="J375" s="520"/>
      <c r="K375" s="520"/>
      <c r="L375" s="520"/>
      <c r="M375" s="520"/>
      <c r="N375" s="520"/>
      <c r="O375" s="520"/>
      <c r="P375" s="520"/>
      <c r="Q375" s="520"/>
      <c r="R375" s="520"/>
      <c r="S375" s="625"/>
      <c r="T375" s="626"/>
      <c r="U375" s="256"/>
    </row>
    <row r="376" spans="1:21" ht="101.45" customHeight="1" x14ac:dyDescent="0.2">
      <c r="B376" s="443" t="s">
        <v>1050</v>
      </c>
      <c r="C376" s="444"/>
      <c r="D376" s="444"/>
      <c r="E376" s="444"/>
      <c r="F376" s="445"/>
      <c r="G376" s="520" t="s">
        <v>1145</v>
      </c>
      <c r="H376" s="520"/>
      <c r="I376" s="520"/>
      <c r="J376" s="520"/>
      <c r="K376" s="520"/>
      <c r="L376" s="520"/>
      <c r="M376" s="520"/>
      <c r="N376" s="520"/>
      <c r="O376" s="520"/>
      <c r="P376" s="520"/>
      <c r="Q376" s="520"/>
      <c r="R376" s="520"/>
      <c r="S376" s="625"/>
      <c r="T376" s="626"/>
      <c r="U376" s="256"/>
    </row>
    <row r="377" spans="1:21" ht="116.45" customHeight="1" x14ac:dyDescent="0.2">
      <c r="B377" s="443" t="s">
        <v>1076</v>
      </c>
      <c r="C377" s="444"/>
      <c r="D377" s="444"/>
      <c r="E377" s="444"/>
      <c r="F377" s="445"/>
      <c r="G377" s="520" t="s">
        <v>1146</v>
      </c>
      <c r="H377" s="520"/>
      <c r="I377" s="520"/>
      <c r="J377" s="520"/>
      <c r="K377" s="520"/>
      <c r="L377" s="520"/>
      <c r="M377" s="520"/>
      <c r="N377" s="520"/>
      <c r="O377" s="520"/>
      <c r="P377" s="520"/>
      <c r="Q377" s="520"/>
      <c r="R377" s="520"/>
      <c r="S377" s="625"/>
      <c r="T377" s="626"/>
      <c r="U377" s="256"/>
    </row>
    <row r="378" spans="1:21" ht="101.45" customHeight="1" x14ac:dyDescent="0.2">
      <c r="B378" s="443" t="s">
        <v>1075</v>
      </c>
      <c r="C378" s="444"/>
      <c r="D378" s="444"/>
      <c r="E378" s="444"/>
      <c r="F378" s="445"/>
      <c r="G378" s="520" t="s">
        <v>1253</v>
      </c>
      <c r="H378" s="520"/>
      <c r="I378" s="520"/>
      <c r="J378" s="520"/>
      <c r="K378" s="520"/>
      <c r="L378" s="520"/>
      <c r="M378" s="520"/>
      <c r="N378" s="520"/>
      <c r="O378" s="520"/>
      <c r="P378" s="520"/>
      <c r="Q378" s="520"/>
      <c r="R378" s="520"/>
      <c r="S378" s="689"/>
      <c r="T378" s="690"/>
      <c r="U378" s="256"/>
    </row>
    <row r="379" spans="1:21" ht="15" customHeight="1" x14ac:dyDescent="0.2">
      <c r="B379" s="682" t="s">
        <v>111</v>
      </c>
      <c r="C379" s="683"/>
      <c r="D379" s="683"/>
      <c r="E379" s="683"/>
      <c r="F379" s="683"/>
      <c r="G379" s="683"/>
      <c r="H379" s="683"/>
      <c r="I379" s="683"/>
      <c r="J379" s="683"/>
      <c r="K379" s="683"/>
      <c r="L379" s="683"/>
      <c r="M379" s="683"/>
      <c r="N379" s="683"/>
      <c r="O379" s="683"/>
      <c r="P379" s="683"/>
      <c r="Q379" s="683"/>
      <c r="R379" s="683"/>
      <c r="S379" s="683"/>
      <c r="T379" s="684"/>
    </row>
    <row r="380" spans="1:21" ht="15" customHeight="1" x14ac:dyDescent="0.2">
      <c r="B380" s="580" t="s">
        <v>46</v>
      </c>
      <c r="C380" s="581"/>
      <c r="D380" s="581"/>
      <c r="E380" s="581"/>
      <c r="F380" s="582"/>
      <c r="G380" s="679" t="s">
        <v>102</v>
      </c>
      <c r="H380" s="688"/>
      <c r="I380" s="688"/>
      <c r="J380" s="688"/>
      <c r="K380" s="688"/>
      <c r="L380" s="688"/>
      <c r="M380" s="688"/>
      <c r="N380" s="688"/>
      <c r="O380" s="688"/>
      <c r="P380" s="688"/>
      <c r="Q380" s="688"/>
      <c r="R380" s="680"/>
      <c r="S380" s="679" t="s">
        <v>103</v>
      </c>
      <c r="T380" s="680"/>
    </row>
    <row r="381" spans="1:21" ht="133.15" customHeight="1" x14ac:dyDescent="0.2">
      <c r="A381" s="54"/>
      <c r="B381" s="578" t="s">
        <v>534</v>
      </c>
      <c r="C381" s="593"/>
      <c r="D381" s="593"/>
      <c r="E381" s="593"/>
      <c r="F381" s="579"/>
      <c r="G381" s="681" t="s">
        <v>1369</v>
      </c>
      <c r="H381" s="681"/>
      <c r="I381" s="681"/>
      <c r="J381" s="681"/>
      <c r="K381" s="681"/>
      <c r="L381" s="681"/>
      <c r="M381" s="681"/>
      <c r="N381" s="681"/>
      <c r="O381" s="681"/>
      <c r="P381" s="681"/>
      <c r="Q381" s="681"/>
      <c r="R381" s="681"/>
      <c r="S381" s="616" t="s">
        <v>1370</v>
      </c>
      <c r="T381" s="617"/>
    </row>
    <row r="382" spans="1:21" ht="206.45" customHeight="1" x14ac:dyDescent="0.2">
      <c r="A382" s="54"/>
      <c r="B382" s="578" t="s">
        <v>535</v>
      </c>
      <c r="C382" s="593"/>
      <c r="D382" s="593"/>
      <c r="E382" s="593"/>
      <c r="F382" s="579"/>
      <c r="G382" s="685" t="s">
        <v>1371</v>
      </c>
      <c r="H382" s="686"/>
      <c r="I382" s="686"/>
      <c r="J382" s="686"/>
      <c r="K382" s="686"/>
      <c r="L382" s="686"/>
      <c r="M382" s="686"/>
      <c r="N382" s="686"/>
      <c r="O382" s="686"/>
      <c r="P382" s="686"/>
      <c r="Q382" s="686"/>
      <c r="R382" s="687"/>
      <c r="S382" s="616" t="str">
        <f>+S381</f>
        <v>Actividades de Operación ejecutadas en la Fase de Construcción
Semana 285</v>
      </c>
      <c r="T382" s="617"/>
    </row>
    <row r="383" spans="1:21" ht="217.9" customHeight="1" x14ac:dyDescent="0.2">
      <c r="A383" s="54"/>
      <c r="B383" s="578" t="s">
        <v>536</v>
      </c>
      <c r="C383" s="593"/>
      <c r="D383" s="593"/>
      <c r="E383" s="593"/>
      <c r="F383" s="579"/>
      <c r="G383" s="667" t="s">
        <v>1372</v>
      </c>
      <c r="H383" s="668"/>
      <c r="I383" s="668"/>
      <c r="J383" s="668"/>
      <c r="K383" s="668"/>
      <c r="L383" s="668"/>
      <c r="M383" s="668"/>
      <c r="N383" s="668"/>
      <c r="O383" s="668"/>
      <c r="P383" s="668"/>
      <c r="Q383" s="668"/>
      <c r="R383" s="669"/>
      <c r="S383" s="616" t="str">
        <f>+S381</f>
        <v>Actividades de Operación ejecutadas en la Fase de Construcción
Semana 285</v>
      </c>
      <c r="T383" s="617"/>
    </row>
    <row r="384" spans="1:21" ht="207.6" customHeight="1" x14ac:dyDescent="0.2">
      <c r="A384" s="54"/>
      <c r="B384" s="578" t="s">
        <v>537</v>
      </c>
      <c r="C384" s="593"/>
      <c r="D384" s="593"/>
      <c r="E384" s="593"/>
      <c r="F384" s="579"/>
      <c r="G384" s="667" t="s">
        <v>1373</v>
      </c>
      <c r="H384" s="668"/>
      <c r="I384" s="668"/>
      <c r="J384" s="668"/>
      <c r="K384" s="668"/>
      <c r="L384" s="668"/>
      <c r="M384" s="668"/>
      <c r="N384" s="668"/>
      <c r="O384" s="668"/>
      <c r="P384" s="668"/>
      <c r="Q384" s="668"/>
      <c r="R384" s="669"/>
      <c r="S384" s="616" t="str">
        <f>+S383</f>
        <v>Actividades de Operación ejecutadas en la Fase de Construcción
Semana 285</v>
      </c>
      <c r="T384" s="617"/>
    </row>
    <row r="385" spans="1:20" ht="175.9" customHeight="1" x14ac:dyDescent="0.2">
      <c r="A385" s="54"/>
      <c r="B385" s="578" t="s">
        <v>538</v>
      </c>
      <c r="C385" s="593"/>
      <c r="D385" s="593"/>
      <c r="E385" s="593"/>
      <c r="F385" s="579"/>
      <c r="G385" s="667" t="s">
        <v>1374</v>
      </c>
      <c r="H385" s="668"/>
      <c r="I385" s="668"/>
      <c r="J385" s="668"/>
      <c r="K385" s="668"/>
      <c r="L385" s="668"/>
      <c r="M385" s="668"/>
      <c r="N385" s="668"/>
      <c r="O385" s="668"/>
      <c r="P385" s="668"/>
      <c r="Q385" s="668"/>
      <c r="R385" s="669"/>
      <c r="S385" s="616" t="str">
        <f>+S381</f>
        <v>Actividades de Operación ejecutadas en la Fase de Construcción
Semana 285</v>
      </c>
      <c r="T385" s="617"/>
    </row>
    <row r="386" spans="1:20" ht="243" customHeight="1" x14ac:dyDescent="0.2">
      <c r="A386" s="54"/>
      <c r="B386" s="578" t="s">
        <v>539</v>
      </c>
      <c r="C386" s="593"/>
      <c r="D386" s="593"/>
      <c r="E386" s="593"/>
      <c r="F386" s="579"/>
      <c r="G386" s="676" t="s">
        <v>1375</v>
      </c>
      <c r="H386" s="677"/>
      <c r="I386" s="677"/>
      <c r="J386" s="677"/>
      <c r="K386" s="677"/>
      <c r="L386" s="677"/>
      <c r="M386" s="677"/>
      <c r="N386" s="677"/>
      <c r="O386" s="677"/>
      <c r="P386" s="677"/>
      <c r="Q386" s="677"/>
      <c r="R386" s="677"/>
      <c r="S386" s="616" t="str">
        <f>+S381</f>
        <v>Actividades de Operación ejecutadas en la Fase de Construcción
Semana 285</v>
      </c>
      <c r="T386" s="617"/>
    </row>
    <row r="387" spans="1:20" ht="217.9" customHeight="1" x14ac:dyDescent="0.2">
      <c r="B387" s="403" t="s">
        <v>305</v>
      </c>
      <c r="C387" s="404"/>
      <c r="D387" s="404"/>
      <c r="E387" s="404"/>
      <c r="F387" s="404"/>
      <c r="G387" s="673"/>
      <c r="H387" s="674"/>
      <c r="I387" s="674"/>
      <c r="J387" s="674"/>
      <c r="K387" s="674"/>
      <c r="L387" s="674"/>
      <c r="M387" s="674"/>
      <c r="N387" s="674"/>
      <c r="O387" s="674"/>
      <c r="P387" s="674"/>
      <c r="Q387" s="674"/>
      <c r="R387" s="675"/>
      <c r="S387" s="578"/>
      <c r="T387" s="579"/>
    </row>
    <row r="388" spans="1:20" ht="14.1" customHeight="1" x14ac:dyDescent="0.2">
      <c r="B388" s="68"/>
      <c r="C388" s="51"/>
      <c r="D388" s="51"/>
      <c r="E388" s="51"/>
      <c r="F388" s="51"/>
      <c r="G388" s="65"/>
      <c r="H388" s="49"/>
      <c r="I388" s="49"/>
      <c r="J388" s="49"/>
      <c r="K388" s="49"/>
      <c r="L388" s="49"/>
      <c r="M388" s="49"/>
      <c r="N388" s="49"/>
      <c r="O388" s="49"/>
      <c r="P388" s="49"/>
      <c r="Q388" s="49"/>
      <c r="R388" s="49"/>
      <c r="S388" s="51"/>
      <c r="T388" s="69"/>
    </row>
    <row r="389" spans="1:20" ht="24" customHeight="1" x14ac:dyDescent="0.2">
      <c r="B389" s="661" t="s">
        <v>104</v>
      </c>
      <c r="C389" s="662"/>
      <c r="D389" s="662"/>
      <c r="E389" s="662"/>
      <c r="F389" s="662"/>
      <c r="G389" s="662"/>
      <c r="H389" s="662"/>
      <c r="I389" s="662"/>
      <c r="J389" s="662"/>
      <c r="K389" s="662"/>
      <c r="L389" s="662"/>
      <c r="M389" s="662"/>
      <c r="N389" s="662"/>
      <c r="O389" s="662"/>
      <c r="P389" s="662"/>
      <c r="Q389" s="662"/>
      <c r="R389" s="662"/>
      <c r="S389" s="662"/>
      <c r="T389" s="663"/>
    </row>
    <row r="390" spans="1:20" ht="213" customHeight="1" x14ac:dyDescent="0.2">
      <c r="B390" s="678" t="s">
        <v>1344</v>
      </c>
      <c r="C390" s="678"/>
      <c r="D390" s="678"/>
      <c r="E390" s="678"/>
      <c r="F390" s="678"/>
      <c r="G390" s="678"/>
      <c r="H390" s="678"/>
      <c r="I390" s="678"/>
      <c r="J390" s="678"/>
      <c r="K390" s="678"/>
      <c r="L390" s="678"/>
      <c r="M390" s="678"/>
      <c r="N390" s="678"/>
      <c r="O390" s="678"/>
      <c r="P390" s="678"/>
      <c r="Q390" s="678"/>
      <c r="R390" s="678"/>
      <c r="S390" s="678"/>
      <c r="T390" s="678"/>
    </row>
    <row r="391" spans="1:20" ht="14.25" customHeight="1" x14ac:dyDescent="0.2">
      <c r="B391" s="664"/>
      <c r="C391" s="664"/>
      <c r="D391" s="664"/>
      <c r="E391" s="664"/>
      <c r="F391" s="664"/>
      <c r="G391" s="664"/>
      <c r="H391" s="664"/>
      <c r="I391" s="664"/>
      <c r="J391" s="664"/>
      <c r="K391" s="664"/>
      <c r="L391" s="664"/>
      <c r="M391" s="664"/>
      <c r="N391" s="664"/>
      <c r="O391" s="664"/>
      <c r="P391" s="664"/>
      <c r="Q391" s="665"/>
      <c r="R391" s="666"/>
      <c r="S391" s="664"/>
      <c r="T391" s="665"/>
    </row>
    <row r="392" spans="1:20" ht="15" customHeight="1" x14ac:dyDescent="0.2">
      <c r="B392" s="670" t="s">
        <v>105</v>
      </c>
      <c r="C392" s="671"/>
      <c r="D392" s="671"/>
      <c r="E392" s="671"/>
      <c r="F392" s="672"/>
      <c r="G392" s="670" t="s">
        <v>106</v>
      </c>
      <c r="H392" s="671"/>
      <c r="I392" s="671"/>
      <c r="J392" s="671"/>
      <c r="K392" s="671"/>
      <c r="L392" s="671"/>
      <c r="M392" s="671"/>
      <c r="N392" s="671"/>
      <c r="O392" s="671"/>
      <c r="P392" s="672"/>
      <c r="Q392" s="670" t="s">
        <v>107</v>
      </c>
      <c r="R392" s="671"/>
      <c r="S392" s="671"/>
      <c r="T392" s="672"/>
    </row>
    <row r="393" spans="1:20" ht="114.75" customHeight="1" x14ac:dyDescent="0.2">
      <c r="B393" s="655" t="s">
        <v>453</v>
      </c>
      <c r="C393" s="656"/>
      <c r="D393" s="656"/>
      <c r="E393" s="656"/>
      <c r="F393" s="657"/>
      <c r="G393" s="658" t="s">
        <v>287</v>
      </c>
      <c r="H393" s="659"/>
      <c r="I393" s="659"/>
      <c r="J393" s="659"/>
      <c r="K393" s="659"/>
      <c r="L393" s="659"/>
      <c r="M393" s="659"/>
      <c r="N393" s="659"/>
      <c r="O393" s="659"/>
      <c r="P393" s="660"/>
      <c r="Q393" s="658" t="s">
        <v>115</v>
      </c>
      <c r="R393" s="659"/>
      <c r="S393" s="659"/>
      <c r="T393" s="660"/>
    </row>
    <row r="394" spans="1:20" ht="13.9" customHeight="1" x14ac:dyDescent="0.2">
      <c r="G394" s="47"/>
      <c r="H394" s="47"/>
      <c r="I394" s="47"/>
      <c r="J394" s="47"/>
      <c r="K394" s="47"/>
      <c r="L394" s="47"/>
      <c r="M394" s="47"/>
      <c r="N394" s="47"/>
      <c r="O394" s="47"/>
      <c r="P394" s="47"/>
      <c r="Q394" s="48"/>
      <c r="R394" s="48"/>
    </row>
  </sheetData>
  <mergeCells count="1023">
    <mergeCell ref="D101:J101"/>
    <mergeCell ref="G109:R109"/>
    <mergeCell ref="G108:R108"/>
    <mergeCell ref="S66:T66"/>
    <mergeCell ref="I59:R59"/>
    <mergeCell ref="E71:H71"/>
    <mergeCell ref="C76:D76"/>
    <mergeCell ref="B77:B84"/>
    <mergeCell ref="B108:E109"/>
    <mergeCell ref="B110:E112"/>
    <mergeCell ref="G112:R112"/>
    <mergeCell ref="S112:T112"/>
    <mergeCell ref="B113:E113"/>
    <mergeCell ref="G113:R113"/>
    <mergeCell ref="S113:T113"/>
    <mergeCell ref="B114:E115"/>
    <mergeCell ref="G114:R114"/>
    <mergeCell ref="S114:T114"/>
    <mergeCell ref="B116:E116"/>
    <mergeCell ref="E84:I84"/>
    <mergeCell ref="J86:R86"/>
    <mergeCell ref="C96:D96"/>
    <mergeCell ref="B106:T106"/>
    <mergeCell ref="E92:I92"/>
    <mergeCell ref="S93:T93"/>
    <mergeCell ref="S101:T101"/>
    <mergeCell ref="S109:T109"/>
    <mergeCell ref="S105:T105"/>
    <mergeCell ref="K100:R100"/>
    <mergeCell ref="G107:R107"/>
    <mergeCell ref="D100:J100"/>
    <mergeCell ref="S110:T110"/>
    <mergeCell ref="B105:C105"/>
    <mergeCell ref="D105:J105"/>
    <mergeCell ref="B101:C101"/>
    <mergeCell ref="C211:D211"/>
    <mergeCell ref="B171:C171"/>
    <mergeCell ref="S126:T126"/>
    <mergeCell ref="S136:T136"/>
    <mergeCell ref="B145:D145"/>
    <mergeCell ref="E51:H51"/>
    <mergeCell ref="E55:H55"/>
    <mergeCell ref="B44:H44"/>
    <mergeCell ref="I44:J44"/>
    <mergeCell ref="K44:L44"/>
    <mergeCell ref="M44:R44"/>
    <mergeCell ref="B45:H45"/>
    <mergeCell ref="I45:J45"/>
    <mergeCell ref="K45:L45"/>
    <mergeCell ref="M45:R45"/>
    <mergeCell ref="D99:J99"/>
    <mergeCell ref="S59:T59"/>
    <mergeCell ref="S69:T69"/>
    <mergeCell ref="J82:R82"/>
    <mergeCell ref="C97:D97"/>
    <mergeCell ref="E96:I96"/>
    <mergeCell ref="E97:I97"/>
    <mergeCell ref="S79:T79"/>
    <mergeCell ref="E70:H70"/>
    <mergeCell ref="S71:T71"/>
    <mergeCell ref="S70:T70"/>
    <mergeCell ref="I69:R69"/>
    <mergeCell ref="I70:R70"/>
    <mergeCell ref="S115:T115"/>
    <mergeCell ref="E156:F156"/>
    <mergeCell ref="B102:C102"/>
    <mergeCell ref="D102:J102"/>
    <mergeCell ref="K102:R102"/>
    <mergeCell ref="B167:C167"/>
    <mergeCell ref="E148:F150"/>
    <mergeCell ref="K148:K150"/>
    <mergeCell ref="J174:T174"/>
    <mergeCell ref="B158:K158"/>
    <mergeCell ref="G159:H159"/>
    <mergeCell ref="D177:E177"/>
    <mergeCell ref="B126:C126"/>
    <mergeCell ref="D126:J126"/>
    <mergeCell ref="K126:R126"/>
    <mergeCell ref="S125:T125"/>
    <mergeCell ref="G116:R116"/>
    <mergeCell ref="S116:T116"/>
    <mergeCell ref="B107:E107"/>
    <mergeCell ref="D127:J127"/>
    <mergeCell ref="K127:R127"/>
    <mergeCell ref="B125:C125"/>
    <mergeCell ref="G110:R110"/>
    <mergeCell ref="G111:R111"/>
    <mergeCell ref="B135:C135"/>
    <mergeCell ref="B143:D143"/>
    <mergeCell ref="E143:F143"/>
    <mergeCell ref="K104:R104"/>
    <mergeCell ref="S104:T104"/>
    <mergeCell ref="E144:F144"/>
    <mergeCell ref="S111:T111"/>
    <mergeCell ref="G160:K160"/>
    <mergeCell ref="D120:J120"/>
    <mergeCell ref="D125:J125"/>
    <mergeCell ref="K125:R125"/>
    <mergeCell ref="J159:K159"/>
    <mergeCell ref="E151:F151"/>
    <mergeCell ref="B147:D147"/>
    <mergeCell ref="K133:R133"/>
    <mergeCell ref="B134:C134"/>
    <mergeCell ref="B127:C127"/>
    <mergeCell ref="S127:T127"/>
    <mergeCell ref="B128:T128"/>
    <mergeCell ref="B129:T129"/>
    <mergeCell ref="D136:J136"/>
    <mergeCell ref="B120:C120"/>
    <mergeCell ref="S119:T119"/>
    <mergeCell ref="G115:R115"/>
    <mergeCell ref="K120:R120"/>
    <mergeCell ref="B119:C119"/>
    <mergeCell ref="D119:J119"/>
    <mergeCell ref="B118:T118"/>
    <mergeCell ref="B150:D150"/>
    <mergeCell ref="B138:C138"/>
    <mergeCell ref="B149:D149"/>
    <mergeCell ref="E147:F147"/>
    <mergeCell ref="D133:J133"/>
    <mergeCell ref="B131:T131"/>
    <mergeCell ref="S120:T120"/>
    <mergeCell ref="B148:D148"/>
    <mergeCell ref="B157:D157"/>
    <mergeCell ref="S102:T102"/>
    <mergeCell ref="B103:C103"/>
    <mergeCell ref="D103:J103"/>
    <mergeCell ref="K103:R103"/>
    <mergeCell ref="S103:T103"/>
    <mergeCell ref="B104:C104"/>
    <mergeCell ref="K119:R119"/>
    <mergeCell ref="S87:T87"/>
    <mergeCell ref="K105:R105"/>
    <mergeCell ref="J97:R97"/>
    <mergeCell ref="S97:T97"/>
    <mergeCell ref="S100:T100"/>
    <mergeCell ref="K99:R99"/>
    <mergeCell ref="S99:T99"/>
    <mergeCell ref="B99:C99"/>
    <mergeCell ref="K135:R135"/>
    <mergeCell ref="K136:R136"/>
    <mergeCell ref="S88:T88"/>
    <mergeCell ref="S91:T91"/>
    <mergeCell ref="K101:R101"/>
    <mergeCell ref="K134:R134"/>
    <mergeCell ref="B133:C133"/>
    <mergeCell ref="D134:J134"/>
    <mergeCell ref="B136:C136"/>
    <mergeCell ref="B121:C121"/>
    <mergeCell ref="D121:J121"/>
    <mergeCell ref="K121:R121"/>
    <mergeCell ref="S121:T121"/>
    <mergeCell ref="B122:C122"/>
    <mergeCell ref="D122:J122"/>
    <mergeCell ref="K122:R122"/>
    <mergeCell ref="S122:T122"/>
    <mergeCell ref="G208:J208"/>
    <mergeCell ref="E54:H54"/>
    <mergeCell ref="C61:D71"/>
    <mergeCell ref="S62:T62"/>
    <mergeCell ref="I68:R68"/>
    <mergeCell ref="S92:T92"/>
    <mergeCell ref="S90:T90"/>
    <mergeCell ref="J91:R91"/>
    <mergeCell ref="J95:R95"/>
    <mergeCell ref="J94:R94"/>
    <mergeCell ref="E95:I95"/>
    <mergeCell ref="J96:R96"/>
    <mergeCell ref="I72:R72"/>
    <mergeCell ref="C85:D87"/>
    <mergeCell ref="C77:D84"/>
    <mergeCell ref="J79:R79"/>
    <mergeCell ref="B75:T75"/>
    <mergeCell ref="E88:I88"/>
    <mergeCell ref="J88:R88"/>
    <mergeCell ref="I71:R71"/>
    <mergeCell ref="E73:H73"/>
    <mergeCell ref="I73:R73"/>
    <mergeCell ref="B85:B87"/>
    <mergeCell ref="I63:R63"/>
    <mergeCell ref="S68:T68"/>
    <mergeCell ref="S83:T83"/>
    <mergeCell ref="E77:I77"/>
    <mergeCell ref="J81:R81"/>
    <mergeCell ref="S82:T82"/>
    <mergeCell ref="E79:I79"/>
    <mergeCell ref="B181:C181"/>
    <mergeCell ref="B190:C190"/>
    <mergeCell ref="B264:F264"/>
    <mergeCell ref="I263:J263"/>
    <mergeCell ref="J173:T173"/>
    <mergeCell ref="K216:T216"/>
    <mergeCell ref="B179:C179"/>
    <mergeCell ref="J172:T172"/>
    <mergeCell ref="J171:T171"/>
    <mergeCell ref="B258:K258"/>
    <mergeCell ref="D138:J138"/>
    <mergeCell ref="E210:F210"/>
    <mergeCell ref="C202:D202"/>
    <mergeCell ref="C217:D217"/>
    <mergeCell ref="E208:F208"/>
    <mergeCell ref="C242:E242"/>
    <mergeCell ref="C228:D228"/>
    <mergeCell ref="B142:K142"/>
    <mergeCell ref="F193:I193"/>
    <mergeCell ref="B160:C160"/>
    <mergeCell ref="B162:K162"/>
    <mergeCell ref="G156:H156"/>
    <mergeCell ref="J175:T175"/>
    <mergeCell ref="F178:I178"/>
    <mergeCell ref="C205:L205"/>
    <mergeCell ref="C207:D207"/>
    <mergeCell ref="B161:K161"/>
    <mergeCell ref="D160:E160"/>
    <mergeCell ref="D165:E165"/>
    <mergeCell ref="F200:G200"/>
    <mergeCell ref="J194:T194"/>
    <mergeCell ref="D170:E170"/>
    <mergeCell ref="D166:E166"/>
    <mergeCell ref="D164:E164"/>
    <mergeCell ref="L264:T264"/>
    <mergeCell ref="K245:L245"/>
    <mergeCell ref="H242:I242"/>
    <mergeCell ref="G264:H264"/>
    <mergeCell ref="I264:J264"/>
    <mergeCell ref="G256:H256"/>
    <mergeCell ref="C249:T249"/>
    <mergeCell ref="I256:K256"/>
    <mergeCell ref="B255:K255"/>
    <mergeCell ref="C274:T274"/>
    <mergeCell ref="L263:T263"/>
    <mergeCell ref="F268:I268"/>
    <mergeCell ref="B261:K261"/>
    <mergeCell ref="G260:K260"/>
    <mergeCell ref="L255:T255"/>
    <mergeCell ref="S135:T135"/>
    <mergeCell ref="C233:D233"/>
    <mergeCell ref="B159:C159"/>
    <mergeCell ref="B154:T154"/>
    <mergeCell ref="B153:T153"/>
    <mergeCell ref="I157:K157"/>
    <mergeCell ref="B178:C178"/>
    <mergeCell ref="F168:I168"/>
    <mergeCell ref="C245:D245"/>
    <mergeCell ref="C248:E248"/>
    <mergeCell ref="F265:I266"/>
    <mergeCell ref="B267:C267"/>
    <mergeCell ref="D267:E267"/>
    <mergeCell ref="F267:I267"/>
    <mergeCell ref="J267:T267"/>
    <mergeCell ref="C250:F250"/>
    <mergeCell ref="B253:T253"/>
    <mergeCell ref="B265:E265"/>
    <mergeCell ref="B256:D256"/>
    <mergeCell ref="J268:T268"/>
    <mergeCell ref="E252:F252"/>
    <mergeCell ref="E256:F256"/>
    <mergeCell ref="K218:T218"/>
    <mergeCell ref="E230:F230"/>
    <mergeCell ref="K228:T228"/>
    <mergeCell ref="C252:D252"/>
    <mergeCell ref="E236:F236"/>
    <mergeCell ref="G236:J236"/>
    <mergeCell ref="B263:F263"/>
    <mergeCell ref="C276:E276"/>
    <mergeCell ref="G220:J220"/>
    <mergeCell ref="K230:T230"/>
    <mergeCell ref="C225:D225"/>
    <mergeCell ref="B238:T238"/>
    <mergeCell ref="C232:D232"/>
    <mergeCell ref="B197:B218"/>
    <mergeCell ref="E207:F207"/>
    <mergeCell ref="K208:T208"/>
    <mergeCell ref="C198:L198"/>
    <mergeCell ref="J250:L251"/>
    <mergeCell ref="C251:D251"/>
    <mergeCell ref="B274:B286"/>
    <mergeCell ref="J270:T270"/>
    <mergeCell ref="D270:E270"/>
    <mergeCell ref="M250:T251"/>
    <mergeCell ref="G250:I251"/>
    <mergeCell ref="J252:L252"/>
    <mergeCell ref="B257:D257"/>
    <mergeCell ref="D260:E260"/>
    <mergeCell ref="B254:T254"/>
    <mergeCell ref="M252:T252"/>
    <mergeCell ref="G257:H257"/>
    <mergeCell ref="E257:F257"/>
    <mergeCell ref="B239:B252"/>
    <mergeCell ref="G252:I252"/>
    <mergeCell ref="J241:L241"/>
    <mergeCell ref="H244:I244"/>
    <mergeCell ref="C247:L247"/>
    <mergeCell ref="G248:H248"/>
    <mergeCell ref="E244:F244"/>
    <mergeCell ref="H241:I241"/>
    <mergeCell ref="E218:F218"/>
    <mergeCell ref="C218:D218"/>
    <mergeCell ref="D259:E259"/>
    <mergeCell ref="L256:T262"/>
    <mergeCell ref="G263:H263"/>
    <mergeCell ref="F241:G241"/>
    <mergeCell ref="G259:K259"/>
    <mergeCell ref="H245:I245"/>
    <mergeCell ref="B259:C259"/>
    <mergeCell ref="B262:K262"/>
    <mergeCell ref="K244:L244"/>
    <mergeCell ref="I257:K257"/>
    <mergeCell ref="C235:D235"/>
    <mergeCell ref="C239:T239"/>
    <mergeCell ref="K236:T236"/>
    <mergeCell ref="C244:D244"/>
    <mergeCell ref="E235:F235"/>
    <mergeCell ref="G235:J235"/>
    <mergeCell ref="C236:D236"/>
    <mergeCell ref="G233:J233"/>
    <mergeCell ref="C284:G284"/>
    <mergeCell ref="G378:R378"/>
    <mergeCell ref="F269:I269"/>
    <mergeCell ref="B266:C266"/>
    <mergeCell ref="G368:R368"/>
    <mergeCell ref="G366:R366"/>
    <mergeCell ref="C286:D286"/>
    <mergeCell ref="M283:T283"/>
    <mergeCell ref="H280:L280"/>
    <mergeCell ref="E280:F280"/>
    <mergeCell ref="M275:T275"/>
    <mergeCell ref="E281:F281"/>
    <mergeCell ref="F291:G291"/>
    <mergeCell ref="H291:I291"/>
    <mergeCell ref="J291:L291"/>
    <mergeCell ref="G292:J293"/>
    <mergeCell ref="F290:G290"/>
    <mergeCell ref="H290:I290"/>
    <mergeCell ref="J290:L290"/>
    <mergeCell ref="C291:E291"/>
    <mergeCell ref="J278:L278"/>
    <mergeCell ref="B270:C270"/>
    <mergeCell ref="C282:L282"/>
    <mergeCell ref="D268:E268"/>
    <mergeCell ref="F270:I270"/>
    <mergeCell ref="J276:L276"/>
    <mergeCell ref="C277:E277"/>
    <mergeCell ref="F278:G278"/>
    <mergeCell ref="C278:E278"/>
    <mergeCell ref="H278:I278"/>
    <mergeCell ref="C280:D280"/>
    <mergeCell ref="C285:F285"/>
    <mergeCell ref="C283:G283"/>
    <mergeCell ref="J283:K283"/>
    <mergeCell ref="H276:I276"/>
    <mergeCell ref="F277:G277"/>
    <mergeCell ref="B366:F366"/>
    <mergeCell ref="H284:I284"/>
    <mergeCell ref="B287:T287"/>
    <mergeCell ref="B369:F369"/>
    <mergeCell ref="G369:R369"/>
    <mergeCell ref="B373:F373"/>
    <mergeCell ref="G373:R373"/>
    <mergeCell ref="B372:F372"/>
    <mergeCell ref="G371:R371"/>
    <mergeCell ref="G372:R372"/>
    <mergeCell ref="B371:F371"/>
    <mergeCell ref="J284:K284"/>
    <mergeCell ref="G309:R309"/>
    <mergeCell ref="B303:F303"/>
    <mergeCell ref="S308:T308"/>
    <mergeCell ref="G300:R300"/>
    <mergeCell ref="B302:T302"/>
    <mergeCell ref="G297:R297"/>
    <mergeCell ref="S297:T297"/>
    <mergeCell ref="B309:F363"/>
    <mergeCell ref="B300:F300"/>
    <mergeCell ref="S380:T380"/>
    <mergeCell ref="G384:R384"/>
    <mergeCell ref="B375:F375"/>
    <mergeCell ref="G375:R375"/>
    <mergeCell ref="B384:F384"/>
    <mergeCell ref="S384:T384"/>
    <mergeCell ref="G381:R381"/>
    <mergeCell ref="S381:T381"/>
    <mergeCell ref="B382:F382"/>
    <mergeCell ref="B383:F383"/>
    <mergeCell ref="G374:R374"/>
    <mergeCell ref="B374:F374"/>
    <mergeCell ref="B379:T379"/>
    <mergeCell ref="B380:F380"/>
    <mergeCell ref="G382:R382"/>
    <mergeCell ref="S382:T382"/>
    <mergeCell ref="B381:F381"/>
    <mergeCell ref="G383:R383"/>
    <mergeCell ref="S383:T383"/>
    <mergeCell ref="G380:R380"/>
    <mergeCell ref="B378:F378"/>
    <mergeCell ref="S364:T378"/>
    <mergeCell ref="B368:F368"/>
    <mergeCell ref="B377:F377"/>
    <mergeCell ref="G377:R377"/>
    <mergeCell ref="B376:F376"/>
    <mergeCell ref="G376:R376"/>
    <mergeCell ref="B393:F393"/>
    <mergeCell ref="G393:P393"/>
    <mergeCell ref="Q393:T393"/>
    <mergeCell ref="B389:T389"/>
    <mergeCell ref="B391:Q391"/>
    <mergeCell ref="R391:T391"/>
    <mergeCell ref="B385:F385"/>
    <mergeCell ref="G385:R385"/>
    <mergeCell ref="S385:T385"/>
    <mergeCell ref="B392:F392"/>
    <mergeCell ref="G392:P392"/>
    <mergeCell ref="Q392:T392"/>
    <mergeCell ref="B387:F387"/>
    <mergeCell ref="G387:R387"/>
    <mergeCell ref="S387:T387"/>
    <mergeCell ref="G386:R386"/>
    <mergeCell ref="B390:T390"/>
    <mergeCell ref="B386:F386"/>
    <mergeCell ref="S386:T386"/>
    <mergeCell ref="B308:F308"/>
    <mergeCell ref="G308:R308"/>
    <mergeCell ref="G311:R311"/>
    <mergeCell ref="B307:F307"/>
    <mergeCell ref="G365:R365"/>
    <mergeCell ref="B365:F365"/>
    <mergeCell ref="G358:R358"/>
    <mergeCell ref="G359:R359"/>
    <mergeCell ref="G355:R355"/>
    <mergeCell ref="B297:F297"/>
    <mergeCell ref="G352:R352"/>
    <mergeCell ref="G341:R341"/>
    <mergeCell ref="G330:R330"/>
    <mergeCell ref="G354:R354"/>
    <mergeCell ref="G353:R353"/>
    <mergeCell ref="G356:R356"/>
    <mergeCell ref="B364:F364"/>
    <mergeCell ref="B305:F306"/>
    <mergeCell ref="G304:R304"/>
    <mergeCell ref="G364:R364"/>
    <mergeCell ref="G340:R340"/>
    <mergeCell ref="G342:R342"/>
    <mergeCell ref="G349:R349"/>
    <mergeCell ref="G307:R307"/>
    <mergeCell ref="G322:R322"/>
    <mergeCell ref="G319:R319"/>
    <mergeCell ref="G305:R306"/>
    <mergeCell ref="W309:X363"/>
    <mergeCell ref="G310:R310"/>
    <mergeCell ref="G312:R312"/>
    <mergeCell ref="G313:R313"/>
    <mergeCell ref="G314:R314"/>
    <mergeCell ref="G315:R315"/>
    <mergeCell ref="G318:R318"/>
    <mergeCell ref="G357:R357"/>
    <mergeCell ref="G343:R343"/>
    <mergeCell ref="G332:R332"/>
    <mergeCell ref="G339:R339"/>
    <mergeCell ref="G351:R351"/>
    <mergeCell ref="G331:R331"/>
    <mergeCell ref="G338:R338"/>
    <mergeCell ref="G350:R350"/>
    <mergeCell ref="G316:R316"/>
    <mergeCell ref="G317:R317"/>
    <mergeCell ref="G320:R321"/>
    <mergeCell ref="G337:R337"/>
    <mergeCell ref="G323:R324"/>
    <mergeCell ref="G325:R326"/>
    <mergeCell ref="G327:R328"/>
    <mergeCell ref="G333:R333"/>
    <mergeCell ref="G334:R335"/>
    <mergeCell ref="G344:R344"/>
    <mergeCell ref="G345:R346"/>
    <mergeCell ref="G361:R362"/>
    <mergeCell ref="G363:R363"/>
    <mergeCell ref="G347:R348"/>
    <mergeCell ref="G360:R360"/>
    <mergeCell ref="R29:T29"/>
    <mergeCell ref="J14:N15"/>
    <mergeCell ref="J24:N27"/>
    <mergeCell ref="F19:I22"/>
    <mergeCell ref="B37:T37"/>
    <mergeCell ref="B35:E36"/>
    <mergeCell ref="R35:T36"/>
    <mergeCell ref="F31:I32"/>
    <mergeCell ref="J16:N18"/>
    <mergeCell ref="F16:I18"/>
    <mergeCell ref="B16:E18"/>
    <mergeCell ref="B14:E15"/>
    <mergeCell ref="R16:T18"/>
    <mergeCell ref="O16:Q18"/>
    <mergeCell ref="O31:Q32"/>
    <mergeCell ref="J30:N30"/>
    <mergeCell ref="B33:E34"/>
    <mergeCell ref="J31:N32"/>
    <mergeCell ref="B31:E32"/>
    <mergeCell ref="O33:Q34"/>
    <mergeCell ref="J33:N34"/>
    <mergeCell ref="F35:I36"/>
    <mergeCell ref="O35:Q36"/>
    <mergeCell ref="J35:N36"/>
    <mergeCell ref="R33:T34"/>
    <mergeCell ref="F33:I34"/>
    <mergeCell ref="K292:T293"/>
    <mergeCell ref="C288:T288"/>
    <mergeCell ref="C289:L289"/>
    <mergeCell ref="B288:B293"/>
    <mergeCell ref="M290:T291"/>
    <mergeCell ref="C290:E290"/>
    <mergeCell ref="B273:T273"/>
    <mergeCell ref="H283:I283"/>
    <mergeCell ref="C281:D281"/>
    <mergeCell ref="J277:L277"/>
    <mergeCell ref="G367:R367"/>
    <mergeCell ref="B367:F367"/>
    <mergeCell ref="B370:F370"/>
    <mergeCell ref="G370:R370"/>
    <mergeCell ref="G329:R329"/>
    <mergeCell ref="G336:R336"/>
    <mergeCell ref="G285:J286"/>
    <mergeCell ref="K285:T286"/>
    <mergeCell ref="E286:F286"/>
    <mergeCell ref="S307:T307"/>
    <mergeCell ref="B304:F304"/>
    <mergeCell ref="S305:T306"/>
    <mergeCell ref="B301:F301"/>
    <mergeCell ref="G301:R301"/>
    <mergeCell ref="S301:T301"/>
    <mergeCell ref="B299:F299"/>
    <mergeCell ref="S300:T300"/>
    <mergeCell ref="B298:F298"/>
    <mergeCell ref="G298:R298"/>
    <mergeCell ref="G299:R299"/>
    <mergeCell ref="S304:T304"/>
    <mergeCell ref="S309:T363"/>
    <mergeCell ref="S299:T299"/>
    <mergeCell ref="G303:R303"/>
    <mergeCell ref="V297:W297"/>
    <mergeCell ref="B295:T295"/>
    <mergeCell ref="B296:F296"/>
    <mergeCell ref="G296:R296"/>
    <mergeCell ref="S296:T296"/>
    <mergeCell ref="B268:C268"/>
    <mergeCell ref="F271:I271"/>
    <mergeCell ref="B271:C271"/>
    <mergeCell ref="B269:C269"/>
    <mergeCell ref="B272:T272"/>
    <mergeCell ref="D271:E271"/>
    <mergeCell ref="J271:T271"/>
    <mergeCell ref="B260:C260"/>
    <mergeCell ref="F276:G276"/>
    <mergeCell ref="C275:L275"/>
    <mergeCell ref="M289:T289"/>
    <mergeCell ref="C292:F292"/>
    <mergeCell ref="C293:D293"/>
    <mergeCell ref="E293:F293"/>
    <mergeCell ref="D269:E269"/>
    <mergeCell ref="D266:E266"/>
    <mergeCell ref="J269:T269"/>
    <mergeCell ref="H281:L281"/>
    <mergeCell ref="H277:I277"/>
    <mergeCell ref="J265:T266"/>
    <mergeCell ref="S303:T303"/>
    <mergeCell ref="S298:T298"/>
    <mergeCell ref="M284:T284"/>
    <mergeCell ref="M276:T282"/>
    <mergeCell ref="B294:T294"/>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F23:I27"/>
    <mergeCell ref="J23:N23"/>
    <mergeCell ref="B19:E22"/>
    <mergeCell ref="O28:Q28"/>
    <mergeCell ref="O30:Q30"/>
    <mergeCell ref="R30:T30"/>
    <mergeCell ref="F29:I29"/>
    <mergeCell ref="B29:E29"/>
    <mergeCell ref="B12:E13"/>
    <mergeCell ref="R14:T15"/>
    <mergeCell ref="B30:E30"/>
    <mergeCell ref="R31:T32"/>
    <mergeCell ref="B23:E27"/>
    <mergeCell ref="O29:Q29"/>
    <mergeCell ref="O14:Q15"/>
    <mergeCell ref="F14:I15"/>
    <mergeCell ref="R28:T28"/>
    <mergeCell ref="J29:N29"/>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J13:N13"/>
    <mergeCell ref="F12:I13"/>
    <mergeCell ref="B9:T9"/>
    <mergeCell ref="B10:E11"/>
    <mergeCell ref="F10:I11"/>
    <mergeCell ref="J10:N11"/>
    <mergeCell ref="O10:Q11"/>
    <mergeCell ref="R10:T11"/>
    <mergeCell ref="S38:T38"/>
    <mergeCell ref="I58:R58"/>
    <mergeCell ref="E64:H64"/>
    <mergeCell ref="I64:R64"/>
    <mergeCell ref="E50:H50"/>
    <mergeCell ref="I54:R54"/>
    <mergeCell ref="S54:T54"/>
    <mergeCell ref="I60:R60"/>
    <mergeCell ref="C49:D49"/>
    <mergeCell ref="S67:T67"/>
    <mergeCell ref="S63:T63"/>
    <mergeCell ref="S64:T64"/>
    <mergeCell ref="I66:R66"/>
    <mergeCell ref="K39:L39"/>
    <mergeCell ref="M39:R39"/>
    <mergeCell ref="B41:H41"/>
    <mergeCell ref="S56:T56"/>
    <mergeCell ref="S61:T61"/>
    <mergeCell ref="I41:J41"/>
    <mergeCell ref="E63:H63"/>
    <mergeCell ref="E61:H61"/>
    <mergeCell ref="I65:R65"/>
    <mergeCell ref="E59:H59"/>
    <mergeCell ref="I67:R67"/>
    <mergeCell ref="K41:L41"/>
    <mergeCell ref="M41:R41"/>
    <mergeCell ref="S65:T65"/>
    <mergeCell ref="B38:H38"/>
    <mergeCell ref="S49:T49"/>
    <mergeCell ref="S57:T57"/>
    <mergeCell ref="E60:H60"/>
    <mergeCell ref="I38:J38"/>
    <mergeCell ref="B50:B60"/>
    <mergeCell ref="I51:R51"/>
    <mergeCell ref="E56:H56"/>
    <mergeCell ref="I53:R53"/>
    <mergeCell ref="S53:T53"/>
    <mergeCell ref="I57:R57"/>
    <mergeCell ref="I62:R62"/>
    <mergeCell ref="E68:H68"/>
    <mergeCell ref="E69:H69"/>
    <mergeCell ref="S55:T55"/>
    <mergeCell ref="I52:R52"/>
    <mergeCell ref="E65:H65"/>
    <mergeCell ref="E52:H52"/>
    <mergeCell ref="I49:R49"/>
    <mergeCell ref="E57:H57"/>
    <mergeCell ref="I55:R55"/>
    <mergeCell ref="B39:H39"/>
    <mergeCell ref="I39:J39"/>
    <mergeCell ref="I61:R61"/>
    <mergeCell ref="E67:H67"/>
    <mergeCell ref="I56:R56"/>
    <mergeCell ref="E66:H66"/>
    <mergeCell ref="E53:H53"/>
    <mergeCell ref="E62:H62"/>
    <mergeCell ref="B42:H42"/>
    <mergeCell ref="I42:J42"/>
    <mergeCell ref="K42:L42"/>
    <mergeCell ref="M42:R42"/>
    <mergeCell ref="B43:H43"/>
    <mergeCell ref="I43:J43"/>
    <mergeCell ref="K43:L43"/>
    <mergeCell ref="M43:R43"/>
    <mergeCell ref="J78:R78"/>
    <mergeCell ref="E76:I76"/>
    <mergeCell ref="J76:R76"/>
    <mergeCell ref="S76:T76"/>
    <mergeCell ref="J80:R80"/>
    <mergeCell ref="J77:R77"/>
    <mergeCell ref="B72:B74"/>
    <mergeCell ref="S77:T77"/>
    <mergeCell ref="S81:T81"/>
    <mergeCell ref="C72:D74"/>
    <mergeCell ref="E74:H74"/>
    <mergeCell ref="I74:R74"/>
    <mergeCell ref="S72:T72"/>
    <mergeCell ref="S73:T73"/>
    <mergeCell ref="S74:T74"/>
    <mergeCell ref="E80:I80"/>
    <mergeCell ref="B40:H40"/>
    <mergeCell ref="I40:J40"/>
    <mergeCell ref="K40:L40"/>
    <mergeCell ref="M40:R40"/>
    <mergeCell ref="S51:T51"/>
    <mergeCell ref="S60:T60"/>
    <mergeCell ref="C50:D60"/>
    <mergeCell ref="E58:H58"/>
    <mergeCell ref="S52:T52"/>
    <mergeCell ref="B61:B71"/>
    <mergeCell ref="B47:T47"/>
    <mergeCell ref="B48:T48"/>
    <mergeCell ref="E49:H49"/>
    <mergeCell ref="S58:T58"/>
    <mergeCell ref="I50:R50"/>
    <mergeCell ref="S50:T50"/>
    <mergeCell ref="E83:I83"/>
    <mergeCell ref="E81:I81"/>
    <mergeCell ref="E72:H72"/>
    <mergeCell ref="E87:I87"/>
    <mergeCell ref="J87:R87"/>
    <mergeCell ref="J83:R83"/>
    <mergeCell ref="S80:T80"/>
    <mergeCell ref="E82:I82"/>
    <mergeCell ref="E91:I91"/>
    <mergeCell ref="E90:I90"/>
    <mergeCell ref="J90:R90"/>
    <mergeCell ref="K215:T215"/>
    <mergeCell ref="E85:I85"/>
    <mergeCell ref="J85:R85"/>
    <mergeCell ref="S85:T85"/>
    <mergeCell ref="S89:T89"/>
    <mergeCell ref="S86:T86"/>
    <mergeCell ref="D182:E182"/>
    <mergeCell ref="F182:I182"/>
    <mergeCell ref="J182:T182"/>
    <mergeCell ref="J193:T193"/>
    <mergeCell ref="F184:I184"/>
    <mergeCell ref="J187:T187"/>
    <mergeCell ref="B98:T98"/>
    <mergeCell ref="B151:D151"/>
    <mergeCell ref="B177:C177"/>
    <mergeCell ref="J180:T180"/>
    <mergeCell ref="E89:I89"/>
    <mergeCell ref="E86:I86"/>
    <mergeCell ref="J89:R89"/>
    <mergeCell ref="S78:T78"/>
    <mergeCell ref="E78:I78"/>
    <mergeCell ref="G211:J211"/>
    <mergeCell ref="C224:D224"/>
    <mergeCell ref="C220:D220"/>
    <mergeCell ref="G230:J230"/>
    <mergeCell ref="K214:T214"/>
    <mergeCell ref="E227:F227"/>
    <mergeCell ref="K219:T219"/>
    <mergeCell ref="E232:F232"/>
    <mergeCell ref="G232:J232"/>
    <mergeCell ref="C212:D212"/>
    <mergeCell ref="E217:F217"/>
    <mergeCell ref="K231:T231"/>
    <mergeCell ref="K234:T234"/>
    <mergeCell ref="E228:F228"/>
    <mergeCell ref="G217:J217"/>
    <mergeCell ref="C230:D230"/>
    <mergeCell ref="S84:T84"/>
    <mergeCell ref="J84:R84"/>
    <mergeCell ref="B192:C192"/>
    <mergeCell ref="B183:C183"/>
    <mergeCell ref="B191:C191"/>
    <mergeCell ref="B185:C185"/>
    <mergeCell ref="J186:T186"/>
    <mergeCell ref="F185:I185"/>
    <mergeCell ref="B187:C187"/>
    <mergeCell ref="F177:I177"/>
    <mergeCell ref="B194:C194"/>
    <mergeCell ref="F171:I171"/>
    <mergeCell ref="F166:I166"/>
    <mergeCell ref="B130:T130"/>
    <mergeCell ref="C200:E200"/>
    <mergeCell ref="J163:T164"/>
    <mergeCell ref="E220:F220"/>
    <mergeCell ref="C222:D222"/>
    <mergeCell ref="M240:T248"/>
    <mergeCell ref="C240:L240"/>
    <mergeCell ref="F242:G242"/>
    <mergeCell ref="K222:T222"/>
    <mergeCell ref="E224:F224"/>
    <mergeCell ref="E251:F251"/>
    <mergeCell ref="E245:F245"/>
    <mergeCell ref="J248:K248"/>
    <mergeCell ref="K232:T232"/>
    <mergeCell ref="K226:T226"/>
    <mergeCell ref="K217:T217"/>
    <mergeCell ref="K229:T229"/>
    <mergeCell ref="C241:E241"/>
    <mergeCell ref="K235:T235"/>
    <mergeCell ref="G234:J234"/>
    <mergeCell ref="G227:J227"/>
    <mergeCell ref="J242:L242"/>
    <mergeCell ref="K233:T233"/>
    <mergeCell ref="E231:F231"/>
    <mergeCell ref="G231:J231"/>
    <mergeCell ref="E202:F202"/>
    <mergeCell ref="K210:T210"/>
    <mergeCell ref="E229:F229"/>
    <mergeCell ref="G225:J225"/>
    <mergeCell ref="G228:J228"/>
    <mergeCell ref="E226:F226"/>
    <mergeCell ref="G226:J226"/>
    <mergeCell ref="G224:J224"/>
    <mergeCell ref="E223:F223"/>
    <mergeCell ref="K227:T227"/>
    <mergeCell ref="K220:T220"/>
    <mergeCell ref="G212:J212"/>
    <mergeCell ref="G223:J223"/>
    <mergeCell ref="G213:J213"/>
    <mergeCell ref="K213:T213"/>
    <mergeCell ref="C226:D226"/>
    <mergeCell ref="C214:D214"/>
    <mergeCell ref="C216:D216"/>
    <mergeCell ref="C221:D221"/>
    <mergeCell ref="E221:F221"/>
    <mergeCell ref="C229:D229"/>
    <mergeCell ref="C227:D227"/>
    <mergeCell ref="K221:T221"/>
    <mergeCell ref="G221:J221"/>
    <mergeCell ref="E214:F214"/>
    <mergeCell ref="E212:F212"/>
    <mergeCell ref="E215:F215"/>
    <mergeCell ref="C223:D223"/>
    <mergeCell ref="K212:T212"/>
    <mergeCell ref="G222:J222"/>
    <mergeCell ref="E225:F225"/>
    <mergeCell ref="K225:T225"/>
    <mergeCell ref="F192:I192"/>
    <mergeCell ref="J192:T192"/>
    <mergeCell ref="D159:E159"/>
    <mergeCell ref="F187:I187"/>
    <mergeCell ref="B172:C172"/>
    <mergeCell ref="D172:E172"/>
    <mergeCell ref="D169:E169"/>
    <mergeCell ref="J188:T188"/>
    <mergeCell ref="F190:I190"/>
    <mergeCell ref="B193:C193"/>
    <mergeCell ref="B196:C196"/>
    <mergeCell ref="B170:C170"/>
    <mergeCell ref="F186:I186"/>
    <mergeCell ref="D185:E185"/>
    <mergeCell ref="D188:E188"/>
    <mergeCell ref="F173:I173"/>
    <mergeCell ref="J168:T168"/>
    <mergeCell ref="D189:E189"/>
    <mergeCell ref="F167:I167"/>
    <mergeCell ref="J167:T167"/>
    <mergeCell ref="F163:I164"/>
    <mergeCell ref="F194:I194"/>
    <mergeCell ref="L155:T162"/>
    <mergeCell ref="I156:K156"/>
    <mergeCell ref="B163:E163"/>
    <mergeCell ref="F191:I191"/>
    <mergeCell ref="D196:E196"/>
    <mergeCell ref="D104:J104"/>
    <mergeCell ref="J92:R92"/>
    <mergeCell ref="B100:C100"/>
    <mergeCell ref="G157:H157"/>
    <mergeCell ref="S107:T107"/>
    <mergeCell ref="S108:T108"/>
    <mergeCell ref="K137:R137"/>
    <mergeCell ref="B146:D146"/>
    <mergeCell ref="E146:F146"/>
    <mergeCell ref="B155:K155"/>
    <mergeCell ref="J165:T165"/>
    <mergeCell ref="J179:T179"/>
    <mergeCell ref="F175:I175"/>
    <mergeCell ref="J166:T166"/>
    <mergeCell ref="B175:C175"/>
    <mergeCell ref="S96:T96"/>
    <mergeCell ref="C88:D95"/>
    <mergeCell ref="S95:T95"/>
    <mergeCell ref="S94:T94"/>
    <mergeCell ref="E94:I94"/>
    <mergeCell ref="F174:I174"/>
    <mergeCell ref="B88:B95"/>
    <mergeCell ref="E93:I93"/>
    <mergeCell ref="J93:R93"/>
    <mergeCell ref="B132:T132"/>
    <mergeCell ref="K138:R138"/>
    <mergeCell ref="L141:T152"/>
    <mergeCell ref="S137:T137"/>
    <mergeCell ref="B165:C165"/>
    <mergeCell ref="F172:I172"/>
    <mergeCell ref="D168:E168"/>
    <mergeCell ref="B174:C174"/>
    <mergeCell ref="S134:T134"/>
    <mergeCell ref="D186:E186"/>
    <mergeCell ref="F176:I176"/>
    <mergeCell ref="J176:T176"/>
    <mergeCell ref="J170:T170"/>
    <mergeCell ref="D171:E171"/>
    <mergeCell ref="B168:C168"/>
    <mergeCell ref="B173:C173"/>
    <mergeCell ref="B186:C186"/>
    <mergeCell ref="D181:E181"/>
    <mergeCell ref="B182:C182"/>
    <mergeCell ref="B176:C176"/>
    <mergeCell ref="D176:E176"/>
    <mergeCell ref="D135:J135"/>
    <mergeCell ref="B156:D156"/>
    <mergeCell ref="F165:I165"/>
    <mergeCell ref="F170:I170"/>
    <mergeCell ref="J169:T169"/>
    <mergeCell ref="F169:I169"/>
    <mergeCell ref="B169:C169"/>
    <mergeCell ref="B140:T140"/>
    <mergeCell ref="S138:T138"/>
    <mergeCell ref="J178:T178"/>
    <mergeCell ref="D173:E173"/>
    <mergeCell ref="D184:E184"/>
    <mergeCell ref="D183:E183"/>
    <mergeCell ref="D167:E167"/>
    <mergeCell ref="E157:F157"/>
    <mergeCell ref="B164:C164"/>
    <mergeCell ref="B139:T139"/>
    <mergeCell ref="E145:F145"/>
    <mergeCell ref="B144:D144"/>
    <mergeCell ref="K223:T223"/>
    <mergeCell ref="G219:J219"/>
    <mergeCell ref="E203:F203"/>
    <mergeCell ref="J189:T189"/>
    <mergeCell ref="F179:I179"/>
    <mergeCell ref="D180:E180"/>
    <mergeCell ref="J181:T181"/>
    <mergeCell ref="D174:E174"/>
    <mergeCell ref="J184:T184"/>
    <mergeCell ref="C206:F206"/>
    <mergeCell ref="G218:J218"/>
    <mergeCell ref="D178:E178"/>
    <mergeCell ref="J177:T177"/>
    <mergeCell ref="D179:E179"/>
    <mergeCell ref="B180:C180"/>
    <mergeCell ref="K206:T207"/>
    <mergeCell ref="F180:I180"/>
    <mergeCell ref="D194:E194"/>
    <mergeCell ref="K202:L202"/>
    <mergeCell ref="F183:I183"/>
    <mergeCell ref="C215:D215"/>
    <mergeCell ref="G206:J207"/>
    <mergeCell ref="E216:F216"/>
    <mergeCell ref="E213:F213"/>
    <mergeCell ref="F189:I189"/>
    <mergeCell ref="C197:T197"/>
    <mergeCell ref="F199:G199"/>
    <mergeCell ref="D193:E193"/>
    <mergeCell ref="C203:D203"/>
    <mergeCell ref="B189:C189"/>
    <mergeCell ref="K211:T211"/>
    <mergeCell ref="H200:I200"/>
    <mergeCell ref="E233:F233"/>
    <mergeCell ref="C231:D231"/>
    <mergeCell ref="G229:J229"/>
    <mergeCell ref="B166:C166"/>
    <mergeCell ref="D191:E191"/>
    <mergeCell ref="J183:T183"/>
    <mergeCell ref="F181:I181"/>
    <mergeCell ref="J185:T185"/>
    <mergeCell ref="B195:C195"/>
    <mergeCell ref="K237:T237"/>
    <mergeCell ref="C237:D237"/>
    <mergeCell ref="E237:F237"/>
    <mergeCell ref="G237:J237"/>
    <mergeCell ref="M198:T198"/>
    <mergeCell ref="H203:L203"/>
    <mergeCell ref="G214:J214"/>
    <mergeCell ref="C234:D234"/>
    <mergeCell ref="E234:F234"/>
    <mergeCell ref="K224:T224"/>
    <mergeCell ref="C209:D209"/>
    <mergeCell ref="D195:E195"/>
    <mergeCell ref="F195:I195"/>
    <mergeCell ref="J195:T195"/>
    <mergeCell ref="B188:C188"/>
    <mergeCell ref="F188:I188"/>
    <mergeCell ref="E211:F211"/>
    <mergeCell ref="C210:D210"/>
    <mergeCell ref="C219:D219"/>
    <mergeCell ref="E219:F219"/>
    <mergeCell ref="J190:T190"/>
    <mergeCell ref="C208:D208"/>
    <mergeCell ref="J200:L200"/>
    <mergeCell ref="B123:C123"/>
    <mergeCell ref="D123:J123"/>
    <mergeCell ref="K123:R123"/>
    <mergeCell ref="S123:T123"/>
    <mergeCell ref="B124:C124"/>
    <mergeCell ref="D124:J124"/>
    <mergeCell ref="K124:R124"/>
    <mergeCell ref="S124:T124"/>
    <mergeCell ref="E222:F222"/>
    <mergeCell ref="D192:E192"/>
    <mergeCell ref="J191:T191"/>
    <mergeCell ref="G209:J209"/>
    <mergeCell ref="K209:T209"/>
    <mergeCell ref="F196:I196"/>
    <mergeCell ref="C199:E199"/>
    <mergeCell ref="H199:I199"/>
    <mergeCell ref="J196:T196"/>
    <mergeCell ref="G210:J210"/>
    <mergeCell ref="E209:F209"/>
    <mergeCell ref="C213:D213"/>
    <mergeCell ref="G216:J216"/>
    <mergeCell ref="J199:L199"/>
    <mergeCell ref="D190:E190"/>
    <mergeCell ref="G215:J215"/>
    <mergeCell ref="H202:I202"/>
    <mergeCell ref="D187:E187"/>
    <mergeCell ref="D175:E175"/>
    <mergeCell ref="B184:C184"/>
    <mergeCell ref="M199:T205"/>
    <mergeCell ref="B137:C137"/>
    <mergeCell ref="D137:J137"/>
    <mergeCell ref="S133:T133"/>
  </mergeCells>
  <phoneticPr fontId="26"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ACBB6E-8046-4B79-92B6-6E6D689CA352}">
  <dimension ref="B1:S79"/>
  <sheetViews>
    <sheetView zoomScale="70" zoomScaleNormal="70" workbookViewId="0">
      <selection activeCell="C19" sqref="C19"/>
    </sheetView>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10.85546875" style="34"/>
    <col min="17" max="17" width="13.7109375" style="34" customWidth="1"/>
    <col min="18" max="18" width="10.5703125" style="34" customWidth="1"/>
    <col min="19" max="19" width="17.140625" style="34" customWidth="1"/>
    <col min="20" max="16384" width="10.85546875" style="34"/>
  </cols>
  <sheetData>
    <row r="1" spans="2:19" ht="15" thickBot="1" x14ac:dyDescent="0.25">
      <c r="K1" s="6"/>
      <c r="L1" s="6"/>
      <c r="M1" s="6"/>
      <c r="N1" s="6"/>
      <c r="O1" s="6"/>
      <c r="P1" s="6"/>
      <c r="Q1" s="6"/>
      <c r="R1" s="6"/>
      <c r="S1" s="6"/>
    </row>
    <row r="2" spans="2:19" ht="14.25" customHeight="1" x14ac:dyDescent="0.2">
      <c r="B2" s="820" t="s">
        <v>251</v>
      </c>
      <c r="C2" s="821"/>
      <c r="D2" s="821"/>
      <c r="E2" s="821"/>
      <c r="F2" s="821"/>
      <c r="G2" s="821"/>
      <c r="H2" s="821"/>
      <c r="I2" s="822"/>
      <c r="J2" s="260"/>
      <c r="K2" s="826" t="s">
        <v>251</v>
      </c>
      <c r="L2" s="827"/>
      <c r="M2" s="827"/>
      <c r="N2" s="827"/>
      <c r="O2" s="827"/>
      <c r="P2" s="827"/>
      <c r="Q2" s="827"/>
      <c r="R2" s="827"/>
      <c r="S2" s="828"/>
    </row>
    <row r="3" spans="2:19" ht="34.5" customHeight="1" x14ac:dyDescent="0.2">
      <c r="B3" s="823"/>
      <c r="C3" s="824"/>
      <c r="D3" s="824"/>
      <c r="E3" s="824"/>
      <c r="F3" s="824"/>
      <c r="G3" s="824"/>
      <c r="H3" s="824"/>
      <c r="I3" s="825"/>
      <c r="J3" s="260"/>
      <c r="K3" s="829"/>
      <c r="L3" s="830"/>
      <c r="M3" s="830"/>
      <c r="N3" s="830"/>
      <c r="O3" s="830"/>
      <c r="P3" s="830"/>
      <c r="Q3" s="830"/>
      <c r="R3" s="830"/>
      <c r="S3" s="831"/>
    </row>
    <row r="4" spans="2:19" ht="27.75" customHeight="1" x14ac:dyDescent="0.2">
      <c r="B4" s="832" t="s">
        <v>252</v>
      </c>
      <c r="C4" s="833"/>
      <c r="D4" s="833"/>
      <c r="E4" s="833"/>
      <c r="F4" s="834"/>
      <c r="G4" s="359" t="s">
        <v>488</v>
      </c>
      <c r="H4" s="360" t="s">
        <v>2</v>
      </c>
      <c r="I4" s="99" t="s">
        <v>0</v>
      </c>
      <c r="J4" s="261"/>
      <c r="K4" s="838" t="s">
        <v>252</v>
      </c>
      <c r="L4" s="839"/>
      <c r="M4" s="839"/>
      <c r="N4" s="839"/>
      <c r="O4" s="839"/>
      <c r="P4" s="840" t="s">
        <v>730</v>
      </c>
      <c r="Q4" s="840"/>
      <c r="R4" s="360" t="s">
        <v>0</v>
      </c>
      <c r="S4" s="127" t="s">
        <v>2</v>
      </c>
    </row>
    <row r="5" spans="2:19" ht="27.75" customHeight="1" x14ac:dyDescent="0.25">
      <c r="B5" s="835"/>
      <c r="C5" s="836"/>
      <c r="D5" s="836"/>
      <c r="E5" s="836"/>
      <c r="F5" s="837"/>
      <c r="G5" s="100" t="s">
        <v>510</v>
      </c>
      <c r="H5" s="135">
        <v>3</v>
      </c>
      <c r="I5" s="101" t="s">
        <v>253</v>
      </c>
      <c r="J5" s="262"/>
      <c r="K5" s="838"/>
      <c r="L5" s="839"/>
      <c r="M5" s="839"/>
      <c r="N5" s="839"/>
      <c r="O5" s="839"/>
      <c r="P5" s="841" t="s">
        <v>489</v>
      </c>
      <c r="Q5" s="841"/>
      <c r="R5" s="135" t="s">
        <v>254</v>
      </c>
      <c r="S5" s="126">
        <v>4</v>
      </c>
    </row>
    <row r="6" spans="2:19" ht="33.75" customHeight="1" x14ac:dyDescent="0.2">
      <c r="B6" s="807" t="s">
        <v>255</v>
      </c>
      <c r="C6" s="808"/>
      <c r="D6" s="808"/>
      <c r="E6" s="808"/>
      <c r="F6" s="808"/>
      <c r="G6" s="808"/>
      <c r="H6" s="809"/>
      <c r="I6" s="800"/>
      <c r="J6" s="261"/>
      <c r="K6" s="810" t="s">
        <v>256</v>
      </c>
      <c r="L6" s="811"/>
      <c r="M6" s="811"/>
      <c r="N6" s="811"/>
      <c r="O6" s="811"/>
      <c r="P6" s="811"/>
      <c r="Q6" s="811"/>
      <c r="R6" s="811"/>
      <c r="S6" s="802"/>
    </row>
    <row r="7" spans="2:19" ht="15" customHeight="1" x14ac:dyDescent="0.2">
      <c r="B7" s="812" t="s">
        <v>257</v>
      </c>
      <c r="C7" s="813"/>
      <c r="D7" s="815">
        <v>1</v>
      </c>
      <c r="E7" s="815">
        <v>2</v>
      </c>
      <c r="F7" s="815">
        <v>3</v>
      </c>
      <c r="G7" s="817" t="s">
        <v>258</v>
      </c>
      <c r="H7" s="799" t="s">
        <v>96</v>
      </c>
      <c r="I7" s="800"/>
      <c r="J7" s="261"/>
      <c r="K7" s="819" t="s">
        <v>731</v>
      </c>
      <c r="L7" s="798"/>
      <c r="M7" s="798" t="s">
        <v>1162</v>
      </c>
      <c r="N7" s="798" t="s">
        <v>1163</v>
      </c>
      <c r="O7" s="798" t="s">
        <v>1164</v>
      </c>
      <c r="P7" s="798" t="s">
        <v>1165</v>
      </c>
      <c r="Q7" s="798" t="s">
        <v>258</v>
      </c>
      <c r="R7" s="799" t="s">
        <v>96</v>
      </c>
      <c r="S7" s="800"/>
    </row>
    <row r="8" spans="2:19" ht="15.75" customHeight="1" x14ac:dyDescent="0.2">
      <c r="B8" s="810"/>
      <c r="C8" s="814"/>
      <c r="D8" s="816"/>
      <c r="E8" s="816"/>
      <c r="F8" s="816"/>
      <c r="G8" s="818"/>
      <c r="H8" s="801"/>
      <c r="I8" s="802"/>
      <c r="J8" s="261"/>
      <c r="K8" s="819"/>
      <c r="L8" s="798"/>
      <c r="M8" s="798"/>
      <c r="N8" s="798"/>
      <c r="O8" s="798"/>
      <c r="P8" s="798"/>
      <c r="Q8" s="798"/>
      <c r="R8" s="801"/>
      <c r="S8" s="802"/>
    </row>
    <row r="9" spans="2:19" ht="15.75" customHeight="1" thickBot="1" x14ac:dyDescent="0.3">
      <c r="B9" s="102">
        <v>3</v>
      </c>
      <c r="C9" s="103">
        <v>500</v>
      </c>
      <c r="D9" s="103">
        <v>3</v>
      </c>
      <c r="E9" s="103">
        <v>50</v>
      </c>
      <c r="F9" s="103"/>
      <c r="G9" s="103"/>
      <c r="H9" s="803"/>
      <c r="I9" s="804"/>
      <c r="J9" s="263"/>
      <c r="K9" s="102">
        <v>3</v>
      </c>
      <c r="L9" s="103">
        <v>500</v>
      </c>
      <c r="M9" s="103">
        <v>3</v>
      </c>
      <c r="N9" s="103"/>
      <c r="O9" s="103">
        <v>50</v>
      </c>
      <c r="P9" s="103"/>
      <c r="Q9" s="103"/>
      <c r="R9" s="805"/>
      <c r="S9" s="806"/>
    </row>
    <row r="10" spans="2:19" ht="20.25" customHeight="1" x14ac:dyDescent="0.2">
      <c r="B10" s="778" t="s">
        <v>259</v>
      </c>
      <c r="C10" s="104">
        <v>1</v>
      </c>
      <c r="D10" s="35">
        <v>226</v>
      </c>
      <c r="E10" s="35">
        <v>171</v>
      </c>
      <c r="F10" s="35">
        <v>11</v>
      </c>
      <c r="G10" s="105">
        <f>+D10+E10+F10</f>
        <v>408</v>
      </c>
      <c r="H10" s="795"/>
      <c r="I10" s="796"/>
      <c r="J10" s="264"/>
      <c r="K10" s="797" t="s">
        <v>259</v>
      </c>
      <c r="L10" s="271">
        <v>1</v>
      </c>
      <c r="M10" s="349">
        <v>226</v>
      </c>
      <c r="N10" s="349">
        <v>171</v>
      </c>
      <c r="O10" s="349">
        <v>11</v>
      </c>
      <c r="P10" s="349">
        <v>0</v>
      </c>
      <c r="Q10" s="350">
        <f>SUM(M10:P10)</f>
        <v>408</v>
      </c>
      <c r="R10" s="784"/>
      <c r="S10" s="785"/>
    </row>
    <row r="11" spans="2:19" ht="16.5" customHeight="1" x14ac:dyDescent="0.2">
      <c r="B11" s="779"/>
      <c r="C11" s="106" t="s">
        <v>263</v>
      </c>
      <c r="D11" s="36">
        <f>+D10*0.4</f>
        <v>90.4</v>
      </c>
      <c r="E11" s="36">
        <f t="shared" ref="E11" si="0">+E10*0.4</f>
        <v>68.400000000000006</v>
      </c>
      <c r="F11" s="36">
        <f>+F10*0.4</f>
        <v>4.4000000000000004</v>
      </c>
      <c r="G11" s="36">
        <f>+D11+E11+F11</f>
        <v>163.20000000000002</v>
      </c>
      <c r="H11" s="791"/>
      <c r="I11" s="792"/>
      <c r="J11" s="264"/>
      <c r="K11" s="797"/>
      <c r="L11" s="272">
        <v>0.4</v>
      </c>
      <c r="M11" s="36">
        <f>M10*0.4</f>
        <v>90.4</v>
      </c>
      <c r="N11" s="36">
        <f>N10*0.4</f>
        <v>68.400000000000006</v>
      </c>
      <c r="O11" s="36">
        <v>5</v>
      </c>
      <c r="P11" s="36">
        <f>P10*0.4</f>
        <v>0</v>
      </c>
      <c r="Q11" s="84">
        <f>SUM(M11:P11)</f>
        <v>163.80000000000001</v>
      </c>
      <c r="R11" s="784"/>
      <c r="S11" s="785"/>
    </row>
    <row r="12" spans="2:19" ht="25.5" customHeight="1" thickBot="1" x14ac:dyDescent="0.25">
      <c r="B12" s="780"/>
      <c r="C12" s="107">
        <v>0.6</v>
      </c>
      <c r="D12" s="37">
        <f>+D10*0.6</f>
        <v>135.6</v>
      </c>
      <c r="E12" s="37">
        <f t="shared" ref="E12" si="1">+E10*0.6</f>
        <v>102.6</v>
      </c>
      <c r="F12" s="37">
        <f>+F10*0.6</f>
        <v>6.6</v>
      </c>
      <c r="G12" s="37">
        <f>+D12+E12+F12</f>
        <v>244.79999999999998</v>
      </c>
      <c r="H12" s="793"/>
      <c r="I12" s="794"/>
      <c r="J12" s="264"/>
      <c r="K12" s="797"/>
      <c r="L12" s="273">
        <v>0.6</v>
      </c>
      <c r="M12" s="36">
        <v>135</v>
      </c>
      <c r="N12" s="36">
        <f>N10*0.6</f>
        <v>102.6</v>
      </c>
      <c r="O12" s="36">
        <v>6</v>
      </c>
      <c r="P12" s="36">
        <f>P10*0.6</f>
        <v>0</v>
      </c>
      <c r="Q12" s="84">
        <f>SUM(M12:P12)</f>
        <v>243.6</v>
      </c>
      <c r="R12" s="784"/>
      <c r="S12" s="785"/>
    </row>
    <row r="13" spans="2:19" x14ac:dyDescent="0.2">
      <c r="B13" s="778" t="s">
        <v>260</v>
      </c>
      <c r="C13" s="104" t="s">
        <v>258</v>
      </c>
      <c r="D13" s="35">
        <v>226</v>
      </c>
      <c r="E13" s="35">
        <v>165</v>
      </c>
      <c r="F13" s="35">
        <v>11</v>
      </c>
      <c r="G13" s="108">
        <f t="shared" ref="G13:G39" si="2">+D13+E13+F13</f>
        <v>402</v>
      </c>
      <c r="H13" s="795"/>
      <c r="I13" s="796"/>
      <c r="J13" s="264"/>
      <c r="K13" s="778" t="s">
        <v>260</v>
      </c>
      <c r="L13" s="271" t="s">
        <v>258</v>
      </c>
      <c r="M13" s="349">
        <f>M10</f>
        <v>226</v>
      </c>
      <c r="N13" s="349">
        <f>N10</f>
        <v>171</v>
      </c>
      <c r="O13" s="349">
        <f>O10</f>
        <v>11</v>
      </c>
      <c r="P13" s="349">
        <f>P10</f>
        <v>0</v>
      </c>
      <c r="Q13" s="350">
        <f t="shared" ref="Q13:Q26" si="3">SUM(M13:P13)</f>
        <v>408</v>
      </c>
      <c r="R13" s="784"/>
      <c r="S13" s="785"/>
    </row>
    <row r="14" spans="2:19" x14ac:dyDescent="0.2">
      <c r="B14" s="779"/>
      <c r="C14" s="106" t="s">
        <v>263</v>
      </c>
      <c r="D14" s="36">
        <f>+D13*0.4</f>
        <v>90.4</v>
      </c>
      <c r="E14" s="36">
        <f>+E13*0.4</f>
        <v>66</v>
      </c>
      <c r="F14" s="36">
        <v>4</v>
      </c>
      <c r="G14" s="36">
        <f t="shared" si="2"/>
        <v>160.4</v>
      </c>
      <c r="H14" s="791"/>
      <c r="I14" s="792"/>
      <c r="J14" s="264"/>
      <c r="K14" s="779"/>
      <c r="L14" s="272">
        <v>0.4</v>
      </c>
      <c r="M14" s="36">
        <v>15</v>
      </c>
      <c r="N14" s="36">
        <v>0</v>
      </c>
      <c r="O14" s="36">
        <v>0</v>
      </c>
      <c r="P14" s="36">
        <v>0</v>
      </c>
      <c r="Q14" s="36">
        <f t="shared" si="3"/>
        <v>15</v>
      </c>
      <c r="R14" s="784"/>
      <c r="S14" s="785"/>
    </row>
    <row r="15" spans="2:19" ht="12.75" customHeight="1" thickBot="1" x14ac:dyDescent="0.25">
      <c r="B15" s="780"/>
      <c r="C15" s="107">
        <v>0.6</v>
      </c>
      <c r="D15" s="38">
        <f>+D13*0.6</f>
        <v>135.6</v>
      </c>
      <c r="E15" s="38">
        <f>+E13*0.6</f>
        <v>99</v>
      </c>
      <c r="F15" s="38">
        <v>7</v>
      </c>
      <c r="G15" s="38">
        <f t="shared" si="2"/>
        <v>241.6</v>
      </c>
      <c r="H15" s="793"/>
      <c r="I15" s="794"/>
      <c r="J15" s="264"/>
      <c r="K15" s="780"/>
      <c r="L15" s="273">
        <v>0.6</v>
      </c>
      <c r="M15" s="36">
        <v>0</v>
      </c>
      <c r="N15" s="36">
        <v>0</v>
      </c>
      <c r="O15" s="36">
        <v>0</v>
      </c>
      <c r="P15" s="36">
        <v>0</v>
      </c>
      <c r="Q15" s="36">
        <f t="shared" si="3"/>
        <v>0</v>
      </c>
      <c r="R15" s="784"/>
      <c r="S15" s="785"/>
    </row>
    <row r="16" spans="2:19" ht="15" customHeight="1" x14ac:dyDescent="0.2">
      <c r="B16" s="778" t="s">
        <v>261</v>
      </c>
      <c r="C16" s="104" t="s">
        <v>258</v>
      </c>
      <c r="D16" s="35">
        <v>226</v>
      </c>
      <c r="E16" s="35">
        <v>171</v>
      </c>
      <c r="F16" s="35">
        <v>11</v>
      </c>
      <c r="G16" s="105">
        <f t="shared" si="2"/>
        <v>408</v>
      </c>
      <c r="H16" s="795"/>
      <c r="I16" s="796"/>
      <c r="J16" s="264"/>
      <c r="K16" s="778" t="s">
        <v>262</v>
      </c>
      <c r="L16" s="271" t="s">
        <v>258</v>
      </c>
      <c r="M16" s="349">
        <f>M10</f>
        <v>226</v>
      </c>
      <c r="N16" s="349">
        <f>N10</f>
        <v>171</v>
      </c>
      <c r="O16" s="349">
        <f>O10</f>
        <v>11</v>
      </c>
      <c r="P16" s="349">
        <f>P10</f>
        <v>0</v>
      </c>
      <c r="Q16" s="350">
        <f t="shared" si="3"/>
        <v>408</v>
      </c>
      <c r="R16" s="784"/>
      <c r="S16" s="785"/>
    </row>
    <row r="17" spans="2:19" ht="15.75" customHeight="1" x14ac:dyDescent="0.2">
      <c r="B17" s="779"/>
      <c r="C17" s="106" t="s">
        <v>263</v>
      </c>
      <c r="D17" s="36">
        <f>+D16*0.4</f>
        <v>90.4</v>
      </c>
      <c r="E17" s="36">
        <f>+E16*0.4</f>
        <v>68.400000000000006</v>
      </c>
      <c r="F17" s="36">
        <f>+F16*0.4</f>
        <v>4.4000000000000004</v>
      </c>
      <c r="G17" s="36">
        <f t="shared" si="2"/>
        <v>163.20000000000002</v>
      </c>
      <c r="H17" s="791"/>
      <c r="I17" s="792"/>
      <c r="J17" s="264"/>
      <c r="K17" s="779"/>
      <c r="L17" s="272" t="s">
        <v>263</v>
      </c>
      <c r="M17" s="36">
        <v>91</v>
      </c>
      <c r="N17" s="36">
        <v>18</v>
      </c>
      <c r="O17" s="36">
        <v>5</v>
      </c>
      <c r="P17" s="36">
        <v>0</v>
      </c>
      <c r="Q17" s="36">
        <f t="shared" si="3"/>
        <v>114</v>
      </c>
      <c r="R17" s="784"/>
      <c r="S17" s="785"/>
    </row>
    <row r="18" spans="2:19" ht="23.25" customHeight="1" thickBot="1" x14ac:dyDescent="0.25">
      <c r="B18" s="780"/>
      <c r="C18" s="107">
        <v>0.6</v>
      </c>
      <c r="D18" s="36">
        <f>+D16*0.6</f>
        <v>135.6</v>
      </c>
      <c r="E18" s="36">
        <f>+E16*0.6</f>
        <v>102.6</v>
      </c>
      <c r="F18" s="36">
        <f>+F16*0.6</f>
        <v>6.6</v>
      </c>
      <c r="G18" s="37">
        <f t="shared" si="2"/>
        <v>244.79999999999998</v>
      </c>
      <c r="H18" s="791"/>
      <c r="I18" s="792"/>
      <c r="J18" s="264"/>
      <c r="K18" s="780"/>
      <c r="L18" s="273">
        <v>0.6</v>
      </c>
      <c r="M18" s="36">
        <v>38</v>
      </c>
      <c r="N18" s="36">
        <v>0</v>
      </c>
      <c r="O18" s="36">
        <v>6</v>
      </c>
      <c r="P18" s="36">
        <v>0</v>
      </c>
      <c r="Q18" s="36">
        <f t="shared" si="3"/>
        <v>44</v>
      </c>
      <c r="R18" s="784"/>
      <c r="S18" s="785"/>
    </row>
    <row r="19" spans="2:19" ht="13.5" customHeight="1" x14ac:dyDescent="0.2">
      <c r="B19" s="778" t="s">
        <v>264</v>
      </c>
      <c r="C19" s="104" t="s">
        <v>258</v>
      </c>
      <c r="D19" s="35">
        <v>0</v>
      </c>
      <c r="E19" s="35">
        <v>0</v>
      </c>
      <c r="F19" s="35">
        <v>0</v>
      </c>
      <c r="G19" s="108">
        <f t="shared" si="2"/>
        <v>0</v>
      </c>
      <c r="H19" s="791"/>
      <c r="I19" s="792"/>
      <c r="J19" s="264"/>
      <c r="K19" s="778" t="s">
        <v>264</v>
      </c>
      <c r="L19" s="271" t="s">
        <v>258</v>
      </c>
      <c r="M19" s="349">
        <f>M10</f>
        <v>226</v>
      </c>
      <c r="N19" s="349">
        <f>N10</f>
        <v>171</v>
      </c>
      <c r="O19" s="349">
        <f>O10</f>
        <v>11</v>
      </c>
      <c r="P19" s="349">
        <f>P10</f>
        <v>0</v>
      </c>
      <c r="Q19" s="350">
        <f t="shared" si="3"/>
        <v>408</v>
      </c>
      <c r="R19" s="784"/>
      <c r="S19" s="785"/>
    </row>
    <row r="20" spans="2:19" ht="15" customHeight="1" x14ac:dyDescent="0.2">
      <c r="B20" s="779"/>
      <c r="C20" s="106" t="s">
        <v>263</v>
      </c>
      <c r="D20" s="36">
        <f>+D19*0.4</f>
        <v>0</v>
      </c>
      <c r="E20" s="36">
        <f>+E19*0.4</f>
        <v>0</v>
      </c>
      <c r="F20" s="36">
        <f>+F19*0.4</f>
        <v>0</v>
      </c>
      <c r="G20" s="36">
        <f t="shared" si="2"/>
        <v>0</v>
      </c>
      <c r="H20" s="791"/>
      <c r="I20" s="792"/>
      <c r="J20" s="264"/>
      <c r="K20" s="779"/>
      <c r="L20" s="272" t="s">
        <v>263</v>
      </c>
      <c r="M20" s="36">
        <v>0</v>
      </c>
      <c r="N20" s="36">
        <f t="shared" ref="N20:P21" si="4">N11-N17</f>
        <v>50.400000000000006</v>
      </c>
      <c r="O20" s="85">
        <f t="shared" si="4"/>
        <v>0</v>
      </c>
      <c r="P20" s="36">
        <f t="shared" si="4"/>
        <v>0</v>
      </c>
      <c r="Q20" s="36">
        <f t="shared" si="3"/>
        <v>50.400000000000006</v>
      </c>
      <c r="R20" s="784"/>
      <c r="S20" s="785"/>
    </row>
    <row r="21" spans="2:19" ht="17.25" customHeight="1" thickBot="1" x14ac:dyDescent="0.25">
      <c r="B21" s="780"/>
      <c r="C21" s="107">
        <v>0.6</v>
      </c>
      <c r="D21" s="36">
        <f>+D19*0.6</f>
        <v>0</v>
      </c>
      <c r="E21" s="36">
        <f>+E19*0.6</f>
        <v>0</v>
      </c>
      <c r="F21" s="36">
        <f>+F19*0.6</f>
        <v>0</v>
      </c>
      <c r="G21" s="36">
        <f t="shared" si="2"/>
        <v>0</v>
      </c>
      <c r="H21" s="791"/>
      <c r="I21" s="792"/>
      <c r="J21" s="264"/>
      <c r="K21" s="780"/>
      <c r="L21" s="273">
        <v>0.6</v>
      </c>
      <c r="M21" s="36">
        <f>M42</f>
        <v>47</v>
      </c>
      <c r="N21" s="36">
        <f t="shared" si="4"/>
        <v>102.6</v>
      </c>
      <c r="O21" s="36">
        <f t="shared" si="4"/>
        <v>0</v>
      </c>
      <c r="P21" s="36">
        <f t="shared" si="4"/>
        <v>0</v>
      </c>
      <c r="Q21" s="36">
        <f t="shared" si="3"/>
        <v>149.6</v>
      </c>
      <c r="R21" s="784"/>
      <c r="S21" s="785"/>
    </row>
    <row r="22" spans="2:19" ht="15.75" customHeight="1" x14ac:dyDescent="0.2">
      <c r="B22" s="778" t="s">
        <v>512</v>
      </c>
      <c r="C22" s="104" t="s">
        <v>258</v>
      </c>
      <c r="D22" s="35">
        <v>226</v>
      </c>
      <c r="E22" s="35">
        <v>164</v>
      </c>
      <c r="F22" s="35">
        <v>11</v>
      </c>
      <c r="G22" s="105">
        <f t="shared" si="2"/>
        <v>401</v>
      </c>
      <c r="H22" s="791"/>
      <c r="I22" s="792"/>
      <c r="J22" s="264"/>
      <c r="K22" s="778" t="s">
        <v>265</v>
      </c>
      <c r="L22" s="271" t="s">
        <v>258</v>
      </c>
      <c r="M22" s="349">
        <f>M10+5</f>
        <v>231</v>
      </c>
      <c r="N22" s="349">
        <f>N10</f>
        <v>171</v>
      </c>
      <c r="O22" s="349">
        <f>O10</f>
        <v>11</v>
      </c>
      <c r="P22" s="349">
        <f>P10</f>
        <v>0</v>
      </c>
      <c r="Q22" s="350">
        <f t="shared" si="3"/>
        <v>413</v>
      </c>
      <c r="R22" s="361"/>
      <c r="S22" s="362"/>
    </row>
    <row r="23" spans="2:19" x14ac:dyDescent="0.2">
      <c r="B23" s="779"/>
      <c r="C23" s="106" t="s">
        <v>263</v>
      </c>
      <c r="D23" s="36">
        <f>+D22*0.4</f>
        <v>90.4</v>
      </c>
      <c r="E23" s="36">
        <f>+E22*0.4</f>
        <v>65.600000000000009</v>
      </c>
      <c r="F23" s="36">
        <f>+F22*0.4</f>
        <v>4.4000000000000004</v>
      </c>
      <c r="G23" s="36">
        <f t="shared" si="2"/>
        <v>160.4</v>
      </c>
      <c r="H23" s="791"/>
      <c r="I23" s="792"/>
      <c r="J23" s="264"/>
      <c r="K23" s="779"/>
      <c r="L23" s="272" t="s">
        <v>263</v>
      </c>
      <c r="M23" s="36">
        <v>105</v>
      </c>
      <c r="N23" s="36">
        <v>18</v>
      </c>
      <c r="O23" s="36">
        <v>5</v>
      </c>
      <c r="P23" s="36">
        <v>0</v>
      </c>
      <c r="Q23" s="36">
        <f t="shared" si="3"/>
        <v>128</v>
      </c>
      <c r="R23" s="361"/>
      <c r="S23" s="362"/>
    </row>
    <row r="24" spans="2:19" ht="15" customHeight="1" thickBot="1" x14ac:dyDescent="0.25">
      <c r="B24" s="780"/>
      <c r="C24" s="107">
        <v>0.6</v>
      </c>
      <c r="D24" s="36">
        <f>+D22*0.6</f>
        <v>135.6</v>
      </c>
      <c r="E24" s="36">
        <f>+E22*0.6</f>
        <v>98.399999999999991</v>
      </c>
      <c r="F24" s="36">
        <f>+F22*0.6</f>
        <v>6.6</v>
      </c>
      <c r="G24" s="36">
        <f t="shared" si="2"/>
        <v>240.6</v>
      </c>
      <c r="H24" s="791"/>
      <c r="I24" s="792"/>
      <c r="J24" s="264"/>
      <c r="K24" s="780"/>
      <c r="L24" s="273">
        <v>0.6</v>
      </c>
      <c r="M24" s="36">
        <v>158</v>
      </c>
      <c r="N24" s="36">
        <v>4</v>
      </c>
      <c r="O24" s="36">
        <v>6</v>
      </c>
      <c r="P24" s="36">
        <v>0</v>
      </c>
      <c r="Q24" s="36">
        <f t="shared" si="3"/>
        <v>168</v>
      </c>
      <c r="R24" s="361"/>
      <c r="S24" s="362"/>
    </row>
    <row r="25" spans="2:19" ht="15" customHeight="1" x14ac:dyDescent="0.2">
      <c r="B25" s="778" t="s">
        <v>266</v>
      </c>
      <c r="C25" s="104" t="s">
        <v>258</v>
      </c>
      <c r="D25" s="35">
        <v>0</v>
      </c>
      <c r="E25" s="35">
        <v>7</v>
      </c>
      <c r="F25" s="35">
        <v>0</v>
      </c>
      <c r="G25" s="105">
        <f t="shared" si="2"/>
        <v>7</v>
      </c>
      <c r="H25" s="791"/>
      <c r="I25" s="792"/>
      <c r="J25" s="264"/>
      <c r="K25" s="778" t="s">
        <v>732</v>
      </c>
      <c r="L25" s="271" t="s">
        <v>258</v>
      </c>
      <c r="M25" s="349">
        <f>M19</f>
        <v>226</v>
      </c>
      <c r="N25" s="349">
        <f>N19+4</f>
        <v>175</v>
      </c>
      <c r="O25" s="349">
        <f>O19</f>
        <v>11</v>
      </c>
      <c r="P25" s="349">
        <f>P19</f>
        <v>0</v>
      </c>
      <c r="Q25" s="350">
        <f t="shared" si="3"/>
        <v>412</v>
      </c>
      <c r="R25" s="784"/>
      <c r="S25" s="785"/>
    </row>
    <row r="26" spans="2:19" x14ac:dyDescent="0.2">
      <c r="B26" s="779"/>
      <c r="C26" s="106" t="s">
        <v>263</v>
      </c>
      <c r="D26" s="36">
        <f>+D25*0.4</f>
        <v>0</v>
      </c>
      <c r="E26" s="36">
        <f>+E25*0.4</f>
        <v>2.8000000000000003</v>
      </c>
      <c r="F26" s="36">
        <f>+F25*0.4</f>
        <v>0</v>
      </c>
      <c r="G26" s="36">
        <f t="shared" si="2"/>
        <v>2.8000000000000003</v>
      </c>
      <c r="H26" s="791"/>
      <c r="I26" s="792"/>
      <c r="J26" s="264"/>
      <c r="K26" s="779"/>
      <c r="L26" s="272" t="s">
        <v>263</v>
      </c>
      <c r="M26" s="36">
        <v>91</v>
      </c>
      <c r="N26" s="36">
        <v>18</v>
      </c>
      <c r="O26" s="36">
        <v>5</v>
      </c>
      <c r="P26" s="36">
        <v>0</v>
      </c>
      <c r="Q26" s="36">
        <f t="shared" si="3"/>
        <v>114</v>
      </c>
      <c r="R26" s="784"/>
      <c r="S26" s="785"/>
    </row>
    <row r="27" spans="2:19" ht="18" customHeight="1" thickBot="1" x14ac:dyDescent="0.25">
      <c r="B27" s="780"/>
      <c r="C27" s="107">
        <v>0.6</v>
      </c>
      <c r="D27" s="36">
        <f>+D25*0.6</f>
        <v>0</v>
      </c>
      <c r="E27" s="36">
        <f>+E25*0.6</f>
        <v>4.2</v>
      </c>
      <c r="F27" s="36">
        <f>+F25*0.6</f>
        <v>0</v>
      </c>
      <c r="G27" s="36">
        <f t="shared" si="2"/>
        <v>4.2</v>
      </c>
      <c r="H27" s="791"/>
      <c r="I27" s="792"/>
      <c r="J27" s="264"/>
      <c r="K27" s="780"/>
      <c r="L27" s="273">
        <v>0.6</v>
      </c>
      <c r="M27" s="36">
        <v>43</v>
      </c>
      <c r="N27" s="36">
        <v>4</v>
      </c>
      <c r="O27" s="36">
        <v>6</v>
      </c>
      <c r="P27" s="36">
        <v>0</v>
      </c>
      <c r="Q27" s="36">
        <f>SUM(M27:P27)</f>
        <v>53</v>
      </c>
      <c r="R27" s="784"/>
      <c r="S27" s="785"/>
    </row>
    <row r="28" spans="2:19" ht="15" customHeight="1" x14ac:dyDescent="0.2">
      <c r="B28" s="778" t="s">
        <v>513</v>
      </c>
      <c r="C28" s="104" t="s">
        <v>258</v>
      </c>
      <c r="D28" s="35">
        <v>9</v>
      </c>
      <c r="E28" s="35">
        <v>6</v>
      </c>
      <c r="F28" s="35">
        <v>0</v>
      </c>
      <c r="G28" s="105">
        <f t="shared" si="2"/>
        <v>15</v>
      </c>
      <c r="H28" s="791"/>
      <c r="I28" s="792"/>
      <c r="J28" s="264"/>
      <c r="K28" s="778" t="s">
        <v>733</v>
      </c>
      <c r="L28" s="271" t="s">
        <v>258</v>
      </c>
      <c r="M28" s="349">
        <f>M22</f>
        <v>231</v>
      </c>
      <c r="N28" s="349">
        <f>N22</f>
        <v>171</v>
      </c>
      <c r="O28" s="349">
        <f>O22</f>
        <v>11</v>
      </c>
      <c r="P28" s="349">
        <f>P22</f>
        <v>0</v>
      </c>
      <c r="Q28" s="350">
        <f t="shared" ref="Q28:Q32" si="5">SUM(M28:P28)</f>
        <v>413</v>
      </c>
      <c r="R28" s="784"/>
      <c r="S28" s="785"/>
    </row>
    <row r="29" spans="2:19" x14ac:dyDescent="0.2">
      <c r="B29" s="779"/>
      <c r="C29" s="106" t="s">
        <v>263</v>
      </c>
      <c r="D29" s="36">
        <f>+D28*0.4</f>
        <v>3.6</v>
      </c>
      <c r="E29" s="36">
        <f>+E28*0.4</f>
        <v>2.4000000000000004</v>
      </c>
      <c r="F29" s="36">
        <f>+F28*0.4</f>
        <v>0</v>
      </c>
      <c r="G29" s="36">
        <f t="shared" si="2"/>
        <v>6</v>
      </c>
      <c r="H29" s="791" t="s">
        <v>267</v>
      </c>
      <c r="I29" s="792"/>
      <c r="J29" s="264"/>
      <c r="K29" s="779"/>
      <c r="L29" s="272" t="s">
        <v>263</v>
      </c>
      <c r="M29" s="36">
        <v>1</v>
      </c>
      <c r="N29" s="36">
        <f>N23-N26</f>
        <v>0</v>
      </c>
      <c r="O29" s="36">
        <f>O23-O26</f>
        <v>0</v>
      </c>
      <c r="P29" s="36">
        <v>0</v>
      </c>
      <c r="Q29" s="36">
        <f t="shared" si="5"/>
        <v>1</v>
      </c>
      <c r="R29" s="784"/>
      <c r="S29" s="785"/>
    </row>
    <row r="30" spans="2:19" ht="15" customHeight="1" thickBot="1" x14ac:dyDescent="0.25">
      <c r="B30" s="780"/>
      <c r="C30" s="107" t="s">
        <v>511</v>
      </c>
      <c r="D30" s="37">
        <v>6</v>
      </c>
      <c r="E30" s="37">
        <f>+E28*0.6</f>
        <v>3.5999999999999996</v>
      </c>
      <c r="F30" s="37">
        <f>+F28*0.6</f>
        <v>0</v>
      </c>
      <c r="G30" s="37">
        <f t="shared" si="2"/>
        <v>9.6</v>
      </c>
      <c r="H30" s="793"/>
      <c r="I30" s="794"/>
      <c r="J30" s="264"/>
      <c r="K30" s="780"/>
      <c r="L30" s="273">
        <v>0.6</v>
      </c>
      <c r="M30" s="36">
        <f>M24-M27</f>
        <v>115</v>
      </c>
      <c r="N30" s="36">
        <f>N24-N27</f>
        <v>0</v>
      </c>
      <c r="O30" s="36">
        <f>O24-O27</f>
        <v>0</v>
      </c>
      <c r="P30" s="36">
        <v>0</v>
      </c>
      <c r="Q30" s="36">
        <f t="shared" si="5"/>
        <v>115</v>
      </c>
      <c r="R30" s="784"/>
      <c r="S30" s="785"/>
    </row>
    <row r="31" spans="2:19" ht="15" customHeight="1" x14ac:dyDescent="0.2">
      <c r="B31" s="778" t="s">
        <v>268</v>
      </c>
      <c r="C31" s="104" t="s">
        <v>258</v>
      </c>
      <c r="D31" s="35">
        <v>225</v>
      </c>
      <c r="E31" s="35">
        <v>163</v>
      </c>
      <c r="F31" s="35">
        <v>11</v>
      </c>
      <c r="G31" s="105">
        <f t="shared" si="2"/>
        <v>399</v>
      </c>
      <c r="H31" s="795"/>
      <c r="I31" s="796"/>
      <c r="J31" s="264"/>
      <c r="K31" s="778" t="s">
        <v>269</v>
      </c>
      <c r="L31" s="271" t="s">
        <v>258</v>
      </c>
      <c r="M31" s="349">
        <f>M10</f>
        <v>226</v>
      </c>
      <c r="N31" s="349">
        <f>N10</f>
        <v>171</v>
      </c>
      <c r="O31" s="349">
        <f>O10</f>
        <v>11</v>
      </c>
      <c r="P31" s="349">
        <f>P10</f>
        <v>0</v>
      </c>
      <c r="Q31" s="350">
        <f t="shared" si="5"/>
        <v>408</v>
      </c>
      <c r="R31" s="784"/>
      <c r="S31" s="785"/>
    </row>
    <row r="32" spans="2:19" x14ac:dyDescent="0.2">
      <c r="B32" s="779"/>
      <c r="C32" s="106" t="s">
        <v>263</v>
      </c>
      <c r="D32" s="36">
        <f>+D31*0.4</f>
        <v>90</v>
      </c>
      <c r="E32" s="36">
        <f>+E31*0.4</f>
        <v>65.2</v>
      </c>
      <c r="F32" s="36">
        <f>+F31*0.4</f>
        <v>4.4000000000000004</v>
      </c>
      <c r="G32" s="36">
        <f t="shared" si="2"/>
        <v>159.6</v>
      </c>
      <c r="H32" s="791"/>
      <c r="I32" s="792"/>
      <c r="J32" s="264"/>
      <c r="K32" s="779"/>
      <c r="L32" s="272" t="s">
        <v>263</v>
      </c>
      <c r="M32" s="36">
        <v>1</v>
      </c>
      <c r="N32" s="36">
        <v>0</v>
      </c>
      <c r="O32" s="36">
        <f>O17-O26</f>
        <v>0</v>
      </c>
      <c r="P32" s="36">
        <v>0</v>
      </c>
      <c r="Q32" s="36">
        <f t="shared" si="5"/>
        <v>1</v>
      </c>
      <c r="R32" s="784"/>
      <c r="S32" s="785"/>
    </row>
    <row r="33" spans="2:19" ht="15.75" customHeight="1" thickBot="1" x14ac:dyDescent="0.25">
      <c r="B33" s="780"/>
      <c r="C33" s="107">
        <v>0.6</v>
      </c>
      <c r="D33" s="36">
        <f>+D31*0.6</f>
        <v>135</v>
      </c>
      <c r="E33" s="36">
        <f>+E31*0.6</f>
        <v>97.8</v>
      </c>
      <c r="F33" s="36">
        <f>+F31*0.6</f>
        <v>6.6</v>
      </c>
      <c r="G33" s="36">
        <f t="shared" si="2"/>
        <v>239.4</v>
      </c>
      <c r="H33" s="791"/>
      <c r="I33" s="792"/>
      <c r="J33" s="264"/>
      <c r="K33" s="780"/>
      <c r="L33" s="273">
        <v>0.6</v>
      </c>
      <c r="M33" s="36">
        <v>0</v>
      </c>
      <c r="N33" s="36">
        <v>0</v>
      </c>
      <c r="O33" s="36">
        <f>O18-O27</f>
        <v>0</v>
      </c>
      <c r="P33" s="36">
        <v>0</v>
      </c>
      <c r="Q33" s="36">
        <f>SUM(M33:P33)</f>
        <v>0</v>
      </c>
      <c r="R33" s="784"/>
      <c r="S33" s="785"/>
    </row>
    <row r="34" spans="2:19" ht="15" customHeight="1" x14ac:dyDescent="0.2">
      <c r="B34" s="778" t="s">
        <v>514</v>
      </c>
      <c r="C34" s="104" t="s">
        <v>258</v>
      </c>
      <c r="D34" s="35">
        <v>225</v>
      </c>
      <c r="E34" s="35">
        <v>159</v>
      </c>
      <c r="F34" s="35">
        <v>10</v>
      </c>
      <c r="G34" s="105">
        <f t="shared" si="2"/>
        <v>394</v>
      </c>
      <c r="H34" s="791"/>
      <c r="I34" s="792"/>
      <c r="J34" s="264"/>
      <c r="K34" s="778" t="s">
        <v>270</v>
      </c>
      <c r="L34" s="271" t="s">
        <v>258</v>
      </c>
      <c r="M34" s="349">
        <v>242</v>
      </c>
      <c r="N34" s="349">
        <v>190</v>
      </c>
      <c r="O34" s="349">
        <f>O35+O36</f>
        <v>4</v>
      </c>
      <c r="P34" s="349">
        <v>0</v>
      </c>
      <c r="Q34" s="350">
        <f>SUM(M34:P34)</f>
        <v>436</v>
      </c>
      <c r="R34" s="781" t="s">
        <v>285</v>
      </c>
      <c r="S34" s="782"/>
    </row>
    <row r="35" spans="2:19" x14ac:dyDescent="0.2">
      <c r="B35" s="779"/>
      <c r="C35" s="106" t="s">
        <v>263</v>
      </c>
      <c r="D35" s="36">
        <f>+D34*0.4</f>
        <v>90</v>
      </c>
      <c r="E35" s="36">
        <f>+E34*0.4</f>
        <v>63.6</v>
      </c>
      <c r="F35" s="36">
        <f>+F34*0.4</f>
        <v>4</v>
      </c>
      <c r="G35" s="36">
        <f t="shared" si="2"/>
        <v>157.6</v>
      </c>
      <c r="H35" s="791"/>
      <c r="I35" s="792"/>
      <c r="J35" s="264"/>
      <c r="K35" s="779"/>
      <c r="L35" s="272" t="s">
        <v>263</v>
      </c>
      <c r="M35" s="36">
        <v>97</v>
      </c>
      <c r="N35" s="36">
        <v>76</v>
      </c>
      <c r="O35" s="36">
        <v>2</v>
      </c>
      <c r="P35" s="36">
        <v>1</v>
      </c>
      <c r="Q35" s="36">
        <f t="shared" ref="Q35:Q48" si="6">SUM(M35:P35)</f>
        <v>176</v>
      </c>
      <c r="R35" s="781"/>
      <c r="S35" s="782"/>
    </row>
    <row r="36" spans="2:19" ht="17.25" customHeight="1" thickBot="1" x14ac:dyDescent="0.25">
      <c r="B36" s="780"/>
      <c r="C36" s="107">
        <v>0.6</v>
      </c>
      <c r="D36" s="36">
        <f>+D34*0.6</f>
        <v>135</v>
      </c>
      <c r="E36" s="36">
        <f>+E34*0.6</f>
        <v>95.399999999999991</v>
      </c>
      <c r="F36" s="36">
        <f>+F34*0.6</f>
        <v>6</v>
      </c>
      <c r="G36" s="36">
        <f t="shared" si="2"/>
        <v>236.39999999999998</v>
      </c>
      <c r="H36" s="791"/>
      <c r="I36" s="792"/>
      <c r="J36" s="264"/>
      <c r="K36" s="780"/>
      <c r="L36" s="273">
        <v>0.6</v>
      </c>
      <c r="M36" s="36">
        <v>145</v>
      </c>
      <c r="N36" s="36">
        <v>114</v>
      </c>
      <c r="O36" s="36">
        <v>2</v>
      </c>
      <c r="P36" s="36">
        <v>2</v>
      </c>
      <c r="Q36" s="36">
        <f t="shared" si="6"/>
        <v>263</v>
      </c>
      <c r="R36" s="781"/>
      <c r="S36" s="782"/>
    </row>
    <row r="37" spans="2:19" ht="13.5" customHeight="1" x14ac:dyDescent="0.2">
      <c r="B37" s="778" t="s">
        <v>271</v>
      </c>
      <c r="C37" s="104" t="s">
        <v>258</v>
      </c>
      <c r="D37" s="35">
        <v>0</v>
      </c>
      <c r="E37" s="35">
        <v>4</v>
      </c>
      <c r="F37" s="35">
        <v>1</v>
      </c>
      <c r="G37" s="105">
        <f t="shared" si="2"/>
        <v>5</v>
      </c>
      <c r="H37" s="791"/>
      <c r="I37" s="792"/>
      <c r="J37" s="264"/>
      <c r="K37" s="778" t="s">
        <v>272</v>
      </c>
      <c r="L37" s="271" t="s">
        <v>258</v>
      </c>
      <c r="M37" s="349">
        <v>170</v>
      </c>
      <c r="N37" s="349">
        <f>N38+N39</f>
        <v>98</v>
      </c>
      <c r="O37" s="349">
        <f>O38+O39</f>
        <v>2</v>
      </c>
      <c r="P37" s="349">
        <v>0</v>
      </c>
      <c r="Q37" s="350">
        <f t="shared" si="6"/>
        <v>270</v>
      </c>
      <c r="R37" s="781" t="s">
        <v>285</v>
      </c>
      <c r="S37" s="782"/>
    </row>
    <row r="38" spans="2:19" x14ac:dyDescent="0.2">
      <c r="B38" s="779"/>
      <c r="C38" s="106" t="s">
        <v>263</v>
      </c>
      <c r="D38" s="36">
        <f>+D37*0.4</f>
        <v>0</v>
      </c>
      <c r="E38" s="36">
        <f>+E37*0.4</f>
        <v>1.6</v>
      </c>
      <c r="F38" s="36">
        <f>+F37*0.4</f>
        <v>0.4</v>
      </c>
      <c r="G38" s="36">
        <f t="shared" si="2"/>
        <v>2</v>
      </c>
      <c r="H38" s="791"/>
      <c r="I38" s="792"/>
      <c r="J38" s="264"/>
      <c r="K38" s="779"/>
      <c r="L38" s="272" t="s">
        <v>263</v>
      </c>
      <c r="M38" s="36">
        <v>68</v>
      </c>
      <c r="N38" s="36">
        <v>39</v>
      </c>
      <c r="O38" s="36">
        <v>0.8</v>
      </c>
      <c r="P38" s="36">
        <v>0</v>
      </c>
      <c r="Q38" s="36">
        <f t="shared" si="6"/>
        <v>107.8</v>
      </c>
      <c r="R38" s="781"/>
      <c r="S38" s="782"/>
    </row>
    <row r="39" spans="2:19" ht="14.25" customHeight="1" thickBot="1" x14ac:dyDescent="0.25">
      <c r="B39" s="780"/>
      <c r="C39" s="107">
        <v>0.6</v>
      </c>
      <c r="D39" s="36">
        <f>+D37*0.6</f>
        <v>0</v>
      </c>
      <c r="E39" s="36">
        <f>+E37*0.6</f>
        <v>2.4</v>
      </c>
      <c r="F39" s="36">
        <f>+F37*0.6</f>
        <v>0.6</v>
      </c>
      <c r="G39" s="36">
        <f t="shared" si="2"/>
        <v>3</v>
      </c>
      <c r="H39" s="791"/>
      <c r="I39" s="792"/>
      <c r="J39" s="264"/>
      <c r="K39" s="780"/>
      <c r="L39" s="274">
        <v>0.6</v>
      </c>
      <c r="M39" s="36">
        <v>102</v>
      </c>
      <c r="N39" s="38">
        <v>59</v>
      </c>
      <c r="O39" s="38">
        <v>1.2</v>
      </c>
      <c r="P39" s="38">
        <v>0</v>
      </c>
      <c r="Q39" s="38">
        <f t="shared" si="6"/>
        <v>162.19999999999999</v>
      </c>
      <c r="R39" s="781"/>
      <c r="S39" s="782"/>
    </row>
    <row r="40" spans="2:19" ht="13.5" customHeight="1" x14ac:dyDescent="0.2">
      <c r="B40" s="778" t="s">
        <v>515</v>
      </c>
      <c r="C40" s="104" t="s">
        <v>258</v>
      </c>
      <c r="D40" s="35">
        <v>6</v>
      </c>
      <c r="E40" s="35">
        <v>5</v>
      </c>
      <c r="F40" s="35">
        <v>0</v>
      </c>
      <c r="G40" s="105">
        <f>+D40+E40+F40</f>
        <v>11</v>
      </c>
      <c r="H40" s="791"/>
      <c r="I40" s="792"/>
      <c r="J40" s="264"/>
      <c r="K40" s="778" t="s">
        <v>273</v>
      </c>
      <c r="L40" s="271" t="s">
        <v>258</v>
      </c>
      <c r="M40" s="349">
        <v>79</v>
      </c>
      <c r="N40" s="349">
        <v>59</v>
      </c>
      <c r="O40" s="349">
        <f>O41+O42</f>
        <v>0</v>
      </c>
      <c r="P40" s="349">
        <v>0</v>
      </c>
      <c r="Q40" s="350">
        <f t="shared" si="6"/>
        <v>138</v>
      </c>
      <c r="R40" s="781" t="s">
        <v>285</v>
      </c>
      <c r="S40" s="782"/>
    </row>
    <row r="41" spans="2:19" x14ac:dyDescent="0.2">
      <c r="B41" s="779"/>
      <c r="C41" s="106" t="s">
        <v>263</v>
      </c>
      <c r="D41" s="36">
        <f>+D40*0.4</f>
        <v>2.4000000000000004</v>
      </c>
      <c r="E41" s="36">
        <f>+E40*0.4</f>
        <v>2</v>
      </c>
      <c r="F41" s="36">
        <f>+F40*0.4</f>
        <v>0</v>
      </c>
      <c r="G41" s="36">
        <v>0</v>
      </c>
      <c r="H41" s="791" t="s">
        <v>274</v>
      </c>
      <c r="I41" s="792"/>
      <c r="J41" s="264"/>
      <c r="K41" s="779"/>
      <c r="L41" s="272" t="s">
        <v>263</v>
      </c>
      <c r="M41" s="36">
        <v>32</v>
      </c>
      <c r="N41" s="36">
        <v>24</v>
      </c>
      <c r="O41" s="36">
        <v>0</v>
      </c>
      <c r="P41" s="36">
        <v>0</v>
      </c>
      <c r="Q41" s="36">
        <f t="shared" si="6"/>
        <v>56</v>
      </c>
      <c r="R41" s="781"/>
      <c r="S41" s="782"/>
    </row>
    <row r="42" spans="2:19" ht="17.25" customHeight="1" thickBot="1" x14ac:dyDescent="0.25">
      <c r="B42" s="783"/>
      <c r="C42" s="109">
        <v>0.6</v>
      </c>
      <c r="D42" s="37">
        <f>+D40*0.6</f>
        <v>3.5999999999999996</v>
      </c>
      <c r="E42" s="37">
        <f>+E40*0.6</f>
        <v>3</v>
      </c>
      <c r="F42" s="37">
        <f>+F40*0.6</f>
        <v>0</v>
      </c>
      <c r="G42" s="37">
        <f t="shared" ref="G42" si="7">+D42+E42+F42</f>
        <v>6.6</v>
      </c>
      <c r="H42" s="793"/>
      <c r="I42" s="794"/>
      <c r="J42" s="264"/>
      <c r="K42" s="780"/>
      <c r="L42" s="274">
        <v>0.6</v>
      </c>
      <c r="M42" s="38">
        <v>47</v>
      </c>
      <c r="N42" s="38">
        <v>35</v>
      </c>
      <c r="O42" s="38">
        <v>0</v>
      </c>
      <c r="P42" s="38">
        <v>0</v>
      </c>
      <c r="Q42" s="38">
        <f t="shared" si="6"/>
        <v>82</v>
      </c>
      <c r="R42" s="781"/>
      <c r="S42" s="782"/>
    </row>
    <row r="43" spans="2:19" ht="15" customHeight="1" x14ac:dyDescent="0.2">
      <c r="B43" s="34"/>
      <c r="K43" s="778" t="s">
        <v>275</v>
      </c>
      <c r="L43" s="271" t="s">
        <v>258</v>
      </c>
      <c r="M43" s="349">
        <v>97</v>
      </c>
      <c r="N43" s="349">
        <v>41</v>
      </c>
      <c r="O43" s="349">
        <f>O44+O45</f>
        <v>3.2</v>
      </c>
      <c r="P43" s="349">
        <v>0</v>
      </c>
      <c r="Q43" s="350">
        <f t="shared" si="6"/>
        <v>141.19999999999999</v>
      </c>
      <c r="R43" s="781" t="s">
        <v>285</v>
      </c>
      <c r="S43" s="782"/>
    </row>
    <row r="44" spans="2:19" ht="15.75" customHeight="1" x14ac:dyDescent="0.2">
      <c r="B44" s="34"/>
      <c r="K44" s="779"/>
      <c r="L44" s="272" t="s">
        <v>263</v>
      </c>
      <c r="M44" s="36">
        <v>32</v>
      </c>
      <c r="N44" s="36">
        <v>16</v>
      </c>
      <c r="O44" s="36">
        <v>1.2</v>
      </c>
      <c r="P44" s="36">
        <v>1</v>
      </c>
      <c r="Q44" s="36">
        <f t="shared" si="6"/>
        <v>50.2</v>
      </c>
      <c r="R44" s="781"/>
      <c r="S44" s="782"/>
    </row>
    <row r="45" spans="2:19" ht="27" customHeight="1" x14ac:dyDescent="0.2">
      <c r="B45" s="788"/>
      <c r="C45" s="788"/>
      <c r="D45" s="788"/>
      <c r="E45" s="788"/>
      <c r="F45" s="788"/>
      <c r="G45" s="788"/>
      <c r="H45" s="788"/>
      <c r="I45" s="788"/>
      <c r="J45" s="363"/>
      <c r="K45" s="780"/>
      <c r="L45" s="274">
        <v>0.6</v>
      </c>
      <c r="M45" s="38">
        <v>47</v>
      </c>
      <c r="N45" s="38">
        <v>25</v>
      </c>
      <c r="O45" s="38">
        <v>2</v>
      </c>
      <c r="P45" s="38">
        <v>2</v>
      </c>
      <c r="Q45" s="38">
        <f t="shared" si="6"/>
        <v>76</v>
      </c>
      <c r="R45" s="781"/>
      <c r="S45" s="782"/>
    </row>
    <row r="46" spans="2:19" x14ac:dyDescent="0.2">
      <c r="K46" s="778" t="s">
        <v>734</v>
      </c>
      <c r="L46" s="271" t="s">
        <v>258</v>
      </c>
      <c r="M46" s="349">
        <v>231</v>
      </c>
      <c r="N46" s="349">
        <f>N47+N48</f>
        <v>154</v>
      </c>
      <c r="O46" s="349">
        <f>O47+O48</f>
        <v>12</v>
      </c>
      <c r="P46" s="349">
        <f>P10</f>
        <v>0</v>
      </c>
      <c r="Q46" s="350">
        <f t="shared" si="6"/>
        <v>397</v>
      </c>
      <c r="R46" s="781" t="s">
        <v>285</v>
      </c>
      <c r="S46" s="782"/>
    </row>
    <row r="47" spans="2:19" x14ac:dyDescent="0.2">
      <c r="K47" s="779"/>
      <c r="L47" s="272" t="s">
        <v>263</v>
      </c>
      <c r="M47" s="36">
        <v>92</v>
      </c>
      <c r="N47" s="36">
        <v>62</v>
      </c>
      <c r="O47" s="36">
        <v>5</v>
      </c>
      <c r="P47" s="36">
        <v>0</v>
      </c>
      <c r="Q47" s="36">
        <f t="shared" si="6"/>
        <v>159</v>
      </c>
      <c r="R47" s="789"/>
      <c r="S47" s="790"/>
    </row>
    <row r="48" spans="2:19" ht="24.75" customHeight="1" x14ac:dyDescent="0.2">
      <c r="K48" s="780"/>
      <c r="L48" s="274">
        <v>0.6</v>
      </c>
      <c r="M48" s="38">
        <v>139</v>
      </c>
      <c r="N48" s="38">
        <v>92</v>
      </c>
      <c r="O48" s="38">
        <v>7</v>
      </c>
      <c r="P48" s="38">
        <v>0</v>
      </c>
      <c r="Q48" s="38">
        <f t="shared" si="6"/>
        <v>238</v>
      </c>
      <c r="R48" s="781"/>
      <c r="S48" s="782"/>
    </row>
    <row r="49" spans="11:19" ht="45.75" customHeight="1" x14ac:dyDescent="0.2">
      <c r="K49" s="778" t="s">
        <v>276</v>
      </c>
      <c r="L49" s="271" t="s">
        <v>258</v>
      </c>
      <c r="M49" s="349">
        <v>346</v>
      </c>
      <c r="N49" s="349">
        <v>198</v>
      </c>
      <c r="O49" s="349">
        <f>O50+O51</f>
        <v>5</v>
      </c>
      <c r="P49" s="349">
        <f>P37+P40+P43</f>
        <v>0</v>
      </c>
      <c r="Q49" s="350">
        <f t="shared" ref="Q49:Q54" si="8">SUM(M49:P49)</f>
        <v>549</v>
      </c>
      <c r="R49" s="781" t="s">
        <v>285</v>
      </c>
      <c r="S49" s="782"/>
    </row>
    <row r="50" spans="11:19" x14ac:dyDescent="0.2">
      <c r="K50" s="779"/>
      <c r="L50" s="272" t="s">
        <v>263</v>
      </c>
      <c r="M50" s="36">
        <v>138</v>
      </c>
      <c r="N50" s="36">
        <v>79</v>
      </c>
      <c r="O50" s="36">
        <v>2</v>
      </c>
      <c r="P50" s="36">
        <v>2</v>
      </c>
      <c r="Q50" s="36">
        <f t="shared" si="8"/>
        <v>221</v>
      </c>
      <c r="R50" s="781"/>
      <c r="S50" s="782"/>
    </row>
    <row r="51" spans="11:19" ht="27" customHeight="1" x14ac:dyDescent="0.2">
      <c r="K51" s="780"/>
      <c r="L51" s="274">
        <v>0.6</v>
      </c>
      <c r="M51" s="38">
        <v>208</v>
      </c>
      <c r="N51" s="38">
        <v>119</v>
      </c>
      <c r="O51" s="38">
        <v>3</v>
      </c>
      <c r="P51" s="38">
        <f>P39+P42+P45</f>
        <v>2</v>
      </c>
      <c r="Q51" s="38">
        <f t="shared" si="8"/>
        <v>332</v>
      </c>
      <c r="R51" s="781"/>
      <c r="S51" s="782"/>
    </row>
    <row r="52" spans="11:19" x14ac:dyDescent="0.2">
      <c r="K52" s="778" t="s">
        <v>277</v>
      </c>
      <c r="L52" s="271" t="s">
        <v>258</v>
      </c>
      <c r="M52" s="349">
        <f>M37+M40+M43</f>
        <v>346</v>
      </c>
      <c r="N52" s="349">
        <f>N10</f>
        <v>171</v>
      </c>
      <c r="O52" s="349">
        <f>O10</f>
        <v>11</v>
      </c>
      <c r="P52" s="349">
        <f>P10</f>
        <v>0</v>
      </c>
      <c r="Q52" s="350">
        <f t="shared" si="8"/>
        <v>528</v>
      </c>
      <c r="R52" s="781" t="s">
        <v>285</v>
      </c>
      <c r="S52" s="782"/>
    </row>
    <row r="53" spans="11:19" x14ac:dyDescent="0.2">
      <c r="K53" s="779"/>
      <c r="L53" s="272" t="s">
        <v>263</v>
      </c>
      <c r="M53" s="38">
        <v>0</v>
      </c>
      <c r="N53" s="36">
        <v>0</v>
      </c>
      <c r="O53" s="36">
        <v>0</v>
      </c>
      <c r="P53" s="36">
        <v>0</v>
      </c>
      <c r="Q53" s="36">
        <f t="shared" si="8"/>
        <v>0</v>
      </c>
      <c r="R53" s="784"/>
      <c r="S53" s="785"/>
    </row>
    <row r="54" spans="11:19" ht="21" customHeight="1" thickBot="1" x14ac:dyDescent="0.25">
      <c r="K54" s="783"/>
      <c r="L54" s="275">
        <v>0.6</v>
      </c>
      <c r="M54" s="37">
        <v>0</v>
      </c>
      <c r="N54" s="37">
        <v>0</v>
      </c>
      <c r="O54" s="37">
        <v>0</v>
      </c>
      <c r="P54" s="37">
        <v>0</v>
      </c>
      <c r="Q54" s="37">
        <f t="shared" si="8"/>
        <v>0</v>
      </c>
      <c r="R54" s="786"/>
      <c r="S54" s="787"/>
    </row>
    <row r="55" spans="11:19" ht="15.75" customHeight="1" x14ac:dyDescent="0.2"/>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B2:I3"/>
    <mergeCell ref="K2:S3"/>
    <mergeCell ref="B4:F5"/>
    <mergeCell ref="K4:O5"/>
    <mergeCell ref="P4:Q4"/>
    <mergeCell ref="P5:Q5"/>
    <mergeCell ref="N7:N8"/>
    <mergeCell ref="O7:O8"/>
    <mergeCell ref="P7:P8"/>
    <mergeCell ref="Q7:Q8"/>
    <mergeCell ref="R7:S8"/>
    <mergeCell ref="H9:I9"/>
    <mergeCell ref="R9:S9"/>
    <mergeCell ref="B6:I6"/>
    <mergeCell ref="K6:S6"/>
    <mergeCell ref="B7:C8"/>
    <mergeCell ref="D7:D8"/>
    <mergeCell ref="E7:E8"/>
    <mergeCell ref="F7:F8"/>
    <mergeCell ref="G7:G8"/>
    <mergeCell ref="H7:I8"/>
    <mergeCell ref="K7:L8"/>
    <mergeCell ref="M7:M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R19:S19"/>
    <mergeCell ref="H20:I20"/>
    <mergeCell ref="R20:S20"/>
    <mergeCell ref="H21:I21"/>
    <mergeCell ref="R21:S21"/>
    <mergeCell ref="B16:B18"/>
    <mergeCell ref="H16:I16"/>
    <mergeCell ref="K16:K18"/>
    <mergeCell ref="R16:S16"/>
    <mergeCell ref="H17:I17"/>
    <mergeCell ref="R17:S17"/>
    <mergeCell ref="H18:I18"/>
    <mergeCell ref="R18:S18"/>
    <mergeCell ref="B22:B24"/>
    <mergeCell ref="H22:I22"/>
    <mergeCell ref="K22:K24"/>
    <mergeCell ref="H23:I23"/>
    <mergeCell ref="H24:I24"/>
    <mergeCell ref="B25:B27"/>
    <mergeCell ref="H25:I25"/>
    <mergeCell ref="K25:K27"/>
    <mergeCell ref="B19:B21"/>
    <mergeCell ref="H19:I19"/>
    <mergeCell ref="K19:K21"/>
    <mergeCell ref="R25:S25"/>
    <mergeCell ref="H26:I26"/>
    <mergeCell ref="R26:S26"/>
    <mergeCell ref="H27:I27"/>
    <mergeCell ref="R27:S27"/>
    <mergeCell ref="B28:B30"/>
    <mergeCell ref="H28:I28"/>
    <mergeCell ref="K28:K30"/>
    <mergeCell ref="R28:S28"/>
    <mergeCell ref="H29:I29"/>
    <mergeCell ref="R29:S29"/>
    <mergeCell ref="H30:I30"/>
    <mergeCell ref="R30:S30"/>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K49:K51"/>
    <mergeCell ref="R49:S49"/>
    <mergeCell ref="R50:S50"/>
    <mergeCell ref="R51:S51"/>
    <mergeCell ref="K52:K54"/>
    <mergeCell ref="R52:S52"/>
    <mergeCell ref="R53:S53"/>
    <mergeCell ref="R54:S54"/>
    <mergeCell ref="K43:K45"/>
    <mergeCell ref="R43:S43"/>
    <mergeCell ref="R44:S44"/>
  </mergeCells>
  <conditionalFormatting sqref="H10:H35 H37:H42 D17:F18 D10:F12 D14:F15 D20:F21 D23:F24 D26:F27 D29:F30 D32:F33 D35:F36 D38:F39 D41:F42">
    <cfRule type="cellIs" dxfId="96" priority="92" operator="lessThan">
      <formula>0</formula>
    </cfRule>
  </conditionalFormatting>
  <conditionalFormatting sqref="G13">
    <cfRule type="cellIs" dxfId="95" priority="90" operator="lessThan">
      <formula>0</formula>
    </cfRule>
  </conditionalFormatting>
  <conditionalFormatting sqref="G16">
    <cfRule type="cellIs" dxfId="94" priority="89" operator="lessThan">
      <formula>0</formula>
    </cfRule>
  </conditionalFormatting>
  <conditionalFormatting sqref="G19">
    <cfRule type="cellIs" dxfId="93" priority="88" operator="lessThan">
      <formula>0</formula>
    </cfRule>
  </conditionalFormatting>
  <conditionalFormatting sqref="H36">
    <cfRule type="cellIs" dxfId="92" priority="87" operator="lessThan">
      <formula>0</formula>
    </cfRule>
  </conditionalFormatting>
  <conditionalFormatting sqref="G17:G18 G23:G24 G29:G30 G32:G33 G35:G36 G41:G42 G14:G15 G26:G27 G38:G39 G10:G12 G20:G21">
    <cfRule type="cellIs" dxfId="91" priority="91" operator="lessThan">
      <formula>0</formula>
    </cfRule>
  </conditionalFormatting>
  <conditionalFormatting sqref="D16:F16">
    <cfRule type="cellIs" dxfId="90" priority="86" operator="lessThan">
      <formula>0</formula>
    </cfRule>
  </conditionalFormatting>
  <conditionalFormatting sqref="D19:F19">
    <cfRule type="cellIs" dxfId="89" priority="85" operator="lessThan">
      <formula>0</formula>
    </cfRule>
  </conditionalFormatting>
  <conditionalFormatting sqref="D22:F22">
    <cfRule type="cellIs" dxfId="88" priority="84" operator="lessThan">
      <formula>0</formula>
    </cfRule>
  </conditionalFormatting>
  <conditionalFormatting sqref="D25:F25">
    <cfRule type="cellIs" dxfId="87" priority="83" operator="lessThan">
      <formula>0</formula>
    </cfRule>
  </conditionalFormatting>
  <conditionalFormatting sqref="D28:F28">
    <cfRule type="cellIs" dxfId="86" priority="82" operator="lessThan">
      <formula>0</formula>
    </cfRule>
  </conditionalFormatting>
  <conditionalFormatting sqref="D31:F31">
    <cfRule type="cellIs" dxfId="85" priority="81" operator="lessThan">
      <formula>0</formula>
    </cfRule>
  </conditionalFormatting>
  <conditionalFormatting sqref="D34:F34">
    <cfRule type="cellIs" dxfId="84" priority="80" operator="lessThan">
      <formula>0</formula>
    </cfRule>
  </conditionalFormatting>
  <conditionalFormatting sqref="D37:F37">
    <cfRule type="cellIs" dxfId="83" priority="79" operator="lessThan">
      <formula>0</formula>
    </cfRule>
  </conditionalFormatting>
  <conditionalFormatting sqref="D40:F40">
    <cfRule type="cellIs" dxfId="82" priority="78" operator="lessThan">
      <formula>0</formula>
    </cfRule>
  </conditionalFormatting>
  <conditionalFormatting sqref="D13:F13">
    <cfRule type="cellIs" dxfId="81" priority="77" operator="lessThan">
      <formula>0</formula>
    </cfRule>
  </conditionalFormatting>
  <conditionalFormatting sqref="G22">
    <cfRule type="cellIs" dxfId="80" priority="76" operator="lessThan">
      <formula>0</formula>
    </cfRule>
  </conditionalFormatting>
  <conditionalFormatting sqref="G25">
    <cfRule type="cellIs" dxfId="79" priority="75" operator="lessThan">
      <formula>0</formula>
    </cfRule>
  </conditionalFormatting>
  <conditionalFormatting sqref="G28">
    <cfRule type="cellIs" dxfId="78" priority="74" operator="lessThan">
      <formula>0</formula>
    </cfRule>
  </conditionalFormatting>
  <conditionalFormatting sqref="G31">
    <cfRule type="cellIs" dxfId="77" priority="73" operator="lessThan">
      <formula>0</formula>
    </cfRule>
  </conditionalFormatting>
  <conditionalFormatting sqref="G34">
    <cfRule type="cellIs" dxfId="76" priority="72" operator="lessThan">
      <formula>0</formula>
    </cfRule>
  </conditionalFormatting>
  <conditionalFormatting sqref="G37">
    <cfRule type="cellIs" dxfId="75" priority="71" operator="lessThan">
      <formula>0</formula>
    </cfRule>
  </conditionalFormatting>
  <conditionalFormatting sqref="G40">
    <cfRule type="cellIs" dxfId="74" priority="70" operator="lessThan">
      <formula>0</formula>
    </cfRule>
  </conditionalFormatting>
  <conditionalFormatting sqref="R10:R33 R53:R54">
    <cfRule type="cellIs" dxfId="73" priority="69" operator="lessThan">
      <formula>0</formula>
    </cfRule>
  </conditionalFormatting>
  <conditionalFormatting sqref="P10:Q10 M10:N12 O11:Q12">
    <cfRule type="cellIs" dxfId="72" priority="68" operator="lessThan">
      <formula>0</formula>
    </cfRule>
  </conditionalFormatting>
  <conditionalFormatting sqref="O10">
    <cfRule type="cellIs" dxfId="71" priority="67" operator="lessThan">
      <formula>0</formula>
    </cfRule>
  </conditionalFormatting>
  <conditionalFormatting sqref="M14:N15 P14:Q15 Q13">
    <cfRule type="cellIs" dxfId="70" priority="66" operator="lessThan">
      <formula>0</formula>
    </cfRule>
  </conditionalFormatting>
  <conditionalFormatting sqref="O14:O15">
    <cfRule type="cellIs" dxfId="69" priority="65" operator="lessThan">
      <formula>0</formula>
    </cfRule>
  </conditionalFormatting>
  <conditionalFormatting sqref="M13:N13 P13">
    <cfRule type="cellIs" dxfId="68" priority="64" operator="lessThan">
      <formula>0</formula>
    </cfRule>
  </conditionalFormatting>
  <conditionalFormatting sqref="O13">
    <cfRule type="cellIs" dxfId="67" priority="63" operator="lessThan">
      <formula>0</formula>
    </cfRule>
  </conditionalFormatting>
  <conditionalFormatting sqref="M17:N18 P17:Q18">
    <cfRule type="cellIs" dxfId="66" priority="62" operator="lessThan">
      <formula>0</formula>
    </cfRule>
  </conditionalFormatting>
  <conditionalFormatting sqref="O17:O18">
    <cfRule type="cellIs" dxfId="65" priority="61" operator="lessThan">
      <formula>0</formula>
    </cfRule>
  </conditionalFormatting>
  <conditionalFormatting sqref="Q16">
    <cfRule type="cellIs" dxfId="64" priority="60" operator="lessThan">
      <formula>0</formula>
    </cfRule>
  </conditionalFormatting>
  <conditionalFormatting sqref="M16:N16 P16">
    <cfRule type="cellIs" dxfId="63" priority="59" operator="lessThan">
      <formula>0</formula>
    </cfRule>
  </conditionalFormatting>
  <conditionalFormatting sqref="O16">
    <cfRule type="cellIs" dxfId="62" priority="58" operator="lessThan">
      <formula>0</formula>
    </cfRule>
  </conditionalFormatting>
  <conditionalFormatting sqref="M20:Q21">
    <cfRule type="cellIs" dxfId="61" priority="57" operator="lessThan">
      <formula>0</formula>
    </cfRule>
  </conditionalFormatting>
  <conditionalFormatting sqref="M19:N19 P19:Q19">
    <cfRule type="cellIs" dxfId="60" priority="56" operator="lessThan">
      <formula>0</formula>
    </cfRule>
  </conditionalFormatting>
  <conditionalFormatting sqref="O19">
    <cfRule type="cellIs" dxfId="59" priority="55" operator="lessThan">
      <formula>0</formula>
    </cfRule>
  </conditionalFormatting>
  <conditionalFormatting sqref="P23:Q24 M23:N24">
    <cfRule type="cellIs" dxfId="58" priority="54" operator="lessThan">
      <formula>0</formula>
    </cfRule>
  </conditionalFormatting>
  <conditionalFormatting sqref="O23:O24">
    <cfRule type="cellIs" dxfId="57" priority="53" operator="lessThan">
      <formula>0</formula>
    </cfRule>
  </conditionalFormatting>
  <conditionalFormatting sqref="M22:N22 P22:Q22">
    <cfRule type="cellIs" dxfId="56" priority="52" operator="lessThan">
      <formula>0</formula>
    </cfRule>
  </conditionalFormatting>
  <conditionalFormatting sqref="O22">
    <cfRule type="cellIs" dxfId="55" priority="51" operator="lessThan">
      <formula>0</formula>
    </cfRule>
  </conditionalFormatting>
  <conditionalFormatting sqref="M26:N27 P26:Q27">
    <cfRule type="cellIs" dxfId="54" priority="50" operator="lessThan">
      <formula>0</formula>
    </cfRule>
  </conditionalFormatting>
  <conditionalFormatting sqref="O26:O27">
    <cfRule type="cellIs" dxfId="53" priority="49" operator="lessThan">
      <formula>0</formula>
    </cfRule>
  </conditionalFormatting>
  <conditionalFormatting sqref="Q25">
    <cfRule type="cellIs" dxfId="52" priority="48" operator="lessThan">
      <formula>0</formula>
    </cfRule>
  </conditionalFormatting>
  <conditionalFormatting sqref="M25:N25 P25">
    <cfRule type="cellIs" dxfId="51" priority="47" operator="lessThan">
      <formula>0</formula>
    </cfRule>
  </conditionalFormatting>
  <conditionalFormatting sqref="O25">
    <cfRule type="cellIs" dxfId="50" priority="46" operator="lessThan">
      <formula>0</formula>
    </cfRule>
  </conditionalFormatting>
  <conditionalFormatting sqref="M29:Q30">
    <cfRule type="cellIs" dxfId="49" priority="45" operator="lessThan">
      <formula>0</formula>
    </cfRule>
  </conditionalFormatting>
  <conditionalFormatting sqref="Q28">
    <cfRule type="cellIs" dxfId="48" priority="44" operator="lessThan">
      <formula>0</formula>
    </cfRule>
  </conditionalFormatting>
  <conditionalFormatting sqref="M28:N28 P28">
    <cfRule type="cellIs" dxfId="47" priority="43" operator="lessThan">
      <formula>0</formula>
    </cfRule>
  </conditionalFormatting>
  <conditionalFormatting sqref="O28">
    <cfRule type="cellIs" dxfId="46" priority="42" operator="lessThan">
      <formula>0</formula>
    </cfRule>
  </conditionalFormatting>
  <conditionalFormatting sqref="M32:Q33">
    <cfRule type="cellIs" dxfId="45" priority="41" operator="lessThan">
      <formula>0</formula>
    </cfRule>
  </conditionalFormatting>
  <conditionalFormatting sqref="Q31">
    <cfRule type="cellIs" dxfId="44" priority="40" operator="lessThan">
      <formula>0</formula>
    </cfRule>
  </conditionalFormatting>
  <conditionalFormatting sqref="M31:N31 P31">
    <cfRule type="cellIs" dxfId="43" priority="39" operator="lessThan">
      <formula>0</formula>
    </cfRule>
  </conditionalFormatting>
  <conditionalFormatting sqref="O31">
    <cfRule type="cellIs" dxfId="42" priority="38" operator="lessThan">
      <formula>0</formula>
    </cfRule>
  </conditionalFormatting>
  <conditionalFormatting sqref="M34:N36 P34:Q36">
    <cfRule type="cellIs" dxfId="41" priority="37" operator="lessThan">
      <formula>0</formula>
    </cfRule>
  </conditionalFormatting>
  <conditionalFormatting sqref="O34:O36">
    <cfRule type="cellIs" dxfId="40" priority="36" operator="lessThan">
      <formula>0</formula>
    </cfRule>
  </conditionalFormatting>
  <conditionalFormatting sqref="P38:Q39 M38:N39">
    <cfRule type="cellIs" dxfId="39" priority="35" operator="lessThan">
      <formula>0</formula>
    </cfRule>
  </conditionalFormatting>
  <conditionalFormatting sqref="O38:O39">
    <cfRule type="cellIs" dxfId="38" priority="34" operator="lessThan">
      <formula>0</formula>
    </cfRule>
  </conditionalFormatting>
  <conditionalFormatting sqref="M37:N37 P37:Q37">
    <cfRule type="cellIs" dxfId="37" priority="33" operator="lessThan">
      <formula>0</formula>
    </cfRule>
  </conditionalFormatting>
  <conditionalFormatting sqref="O37">
    <cfRule type="cellIs" dxfId="36" priority="32" operator="lessThan">
      <formula>0</formula>
    </cfRule>
  </conditionalFormatting>
  <conditionalFormatting sqref="P41:Q42 M41:N42">
    <cfRule type="cellIs" dxfId="35" priority="31" operator="lessThan">
      <formula>0</formula>
    </cfRule>
  </conditionalFormatting>
  <conditionalFormatting sqref="O41:O42">
    <cfRule type="cellIs" dxfId="34" priority="30" operator="lessThan">
      <formula>0</formula>
    </cfRule>
  </conditionalFormatting>
  <conditionalFormatting sqref="M40:N40 P40:Q40">
    <cfRule type="cellIs" dxfId="33" priority="29" operator="lessThan">
      <formula>0</formula>
    </cfRule>
  </conditionalFormatting>
  <conditionalFormatting sqref="O40">
    <cfRule type="cellIs" dxfId="32" priority="28" operator="lessThan">
      <formula>0</formula>
    </cfRule>
  </conditionalFormatting>
  <conditionalFormatting sqref="P44:Q45 M44:N45">
    <cfRule type="cellIs" dxfId="31" priority="27" operator="lessThan">
      <formula>0</formula>
    </cfRule>
  </conditionalFormatting>
  <conditionalFormatting sqref="O44:O45">
    <cfRule type="cellIs" dxfId="30" priority="26" operator="lessThan">
      <formula>0</formula>
    </cfRule>
  </conditionalFormatting>
  <conditionalFormatting sqref="M43:N43 P43:Q43">
    <cfRule type="cellIs" dxfId="29" priority="25" operator="lessThan">
      <formula>0</formula>
    </cfRule>
  </conditionalFormatting>
  <conditionalFormatting sqref="O43">
    <cfRule type="cellIs" dxfId="28" priority="24" operator="lessThan">
      <formula>0</formula>
    </cfRule>
  </conditionalFormatting>
  <conditionalFormatting sqref="P47:Q48 M47:N48">
    <cfRule type="cellIs" dxfId="27" priority="23" operator="lessThan">
      <formula>0</formula>
    </cfRule>
  </conditionalFormatting>
  <conditionalFormatting sqref="O47:O48">
    <cfRule type="cellIs" dxfId="26" priority="22" operator="lessThan">
      <formula>0</formula>
    </cfRule>
  </conditionalFormatting>
  <conditionalFormatting sqref="P46:Q46 M46">
    <cfRule type="cellIs" dxfId="25" priority="21" operator="lessThan">
      <formula>0</formula>
    </cfRule>
  </conditionalFormatting>
  <conditionalFormatting sqref="O46">
    <cfRule type="cellIs" dxfId="24" priority="20" operator="lessThan">
      <formula>0</formula>
    </cfRule>
  </conditionalFormatting>
  <conditionalFormatting sqref="N46">
    <cfRule type="cellIs" dxfId="23" priority="19" operator="lessThan">
      <formula>0</formula>
    </cfRule>
  </conditionalFormatting>
  <conditionalFormatting sqref="P50:Q51 M50:N51">
    <cfRule type="cellIs" dxfId="22" priority="18" operator="lessThan">
      <formula>0</formula>
    </cfRule>
  </conditionalFormatting>
  <conditionalFormatting sqref="O50:O51">
    <cfRule type="cellIs" dxfId="21" priority="17" operator="lessThan">
      <formula>0</formula>
    </cfRule>
  </conditionalFormatting>
  <conditionalFormatting sqref="M49:N49 P49:Q49">
    <cfRule type="cellIs" dxfId="20" priority="16" operator="lessThan">
      <formula>0</formula>
    </cfRule>
  </conditionalFormatting>
  <conditionalFormatting sqref="O49">
    <cfRule type="cellIs" dxfId="19" priority="15" operator="lessThan">
      <formula>0</formula>
    </cfRule>
  </conditionalFormatting>
  <conditionalFormatting sqref="P53:Q54 M53:N54">
    <cfRule type="cellIs" dxfId="18" priority="14" operator="lessThan">
      <formula>0</formula>
    </cfRule>
  </conditionalFormatting>
  <conditionalFormatting sqref="O53:O54">
    <cfRule type="cellIs" dxfId="17" priority="13" operator="lessThan">
      <formula>0</formula>
    </cfRule>
  </conditionalFormatting>
  <conditionalFormatting sqref="N52 P52:Q52">
    <cfRule type="cellIs" dxfId="16" priority="12" operator="lessThan">
      <formula>0</formula>
    </cfRule>
  </conditionalFormatting>
  <conditionalFormatting sqref="O52">
    <cfRule type="cellIs" dxfId="15" priority="11" operator="lessThan">
      <formula>0</formula>
    </cfRule>
  </conditionalFormatting>
  <conditionalFormatting sqref="M52">
    <cfRule type="cellIs" dxfId="14" priority="10" operator="lessThan">
      <formula>0</formula>
    </cfRule>
  </conditionalFormatting>
  <conditionalFormatting sqref="R38:R39 R35:R36">
    <cfRule type="cellIs" dxfId="13" priority="9" operator="lessThan">
      <formula>0</formula>
    </cfRule>
  </conditionalFormatting>
  <conditionalFormatting sqref="R41:R42 R44:R45 R47:R48 R50:R51">
    <cfRule type="cellIs" dxfId="12" priority="8" operator="lessThan">
      <formula>0</formula>
    </cfRule>
  </conditionalFormatting>
  <conditionalFormatting sqref="R49">
    <cfRule type="cellIs" dxfId="11" priority="7" operator="lessThan">
      <formula>0</formula>
    </cfRule>
  </conditionalFormatting>
  <conditionalFormatting sqref="R52">
    <cfRule type="cellIs" dxfId="10" priority="6" operator="lessThan">
      <formula>0</formula>
    </cfRule>
  </conditionalFormatting>
  <conditionalFormatting sqref="R46">
    <cfRule type="cellIs" dxfId="9" priority="5" operator="lessThan">
      <formula>0</formula>
    </cfRule>
  </conditionalFormatting>
  <conditionalFormatting sqref="R43">
    <cfRule type="cellIs" dxfId="8" priority="4" operator="lessThan">
      <formula>0</formula>
    </cfRule>
  </conditionalFormatting>
  <conditionalFormatting sqref="R40">
    <cfRule type="cellIs" dxfId="7" priority="3" operator="lessThan">
      <formula>0</formula>
    </cfRule>
  </conditionalFormatting>
  <conditionalFormatting sqref="R37">
    <cfRule type="cellIs" dxfId="6" priority="2" operator="lessThan">
      <formula>0</formula>
    </cfRule>
  </conditionalFormatting>
  <conditionalFormatting sqref="R34">
    <cfRule type="cellIs" dxfId="5" priority="1" operator="lessThan">
      <formula>0</formula>
    </cfRule>
  </conditionalFormatting>
  <dataValidations count="2">
    <dataValidation type="list" allowBlank="1" showInputMessage="1" showErrorMessage="1" sqref="K52:K54 K37:K49 K25:K34" xr:uid="{80AD45B2-EA8B-446B-9D47-986E1B4D5346}">
      <formula1>$B$3:$B$59</formula1>
    </dataValidation>
    <dataValidation type="list" allowBlank="1" showInputMessage="1" showErrorMessage="1" sqref="K22:K24" xr:uid="{D8514DD0-3810-49FB-A8C0-060722CBA994}">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E797F5-00F5-4DC8-8D3B-989CD09DEF65}">
  <dimension ref="A1:R411"/>
  <sheetViews>
    <sheetView showGridLines="0" zoomScale="80" zoomScaleNormal="80" zoomScalePageLayoutView="95" workbookViewId="0">
      <pane xSplit="3" ySplit="4" topLeftCell="D295" activePane="bottomRight" state="frozen"/>
      <selection pane="topRight" activeCell="D1" sqref="D1"/>
      <selection pane="bottomLeft" activeCell="A5" sqref="A5"/>
      <selection pane="bottomRight" activeCell="G342" sqref="G342"/>
    </sheetView>
  </sheetViews>
  <sheetFormatPr baseColWidth="10" defaultColWidth="10.85546875" defaultRowHeight="12.75" outlineLevelRow="1" x14ac:dyDescent="0.2"/>
  <cols>
    <col min="1" max="1" width="4.85546875" style="1" bestFit="1" customWidth="1"/>
    <col min="2" max="2" width="29.85546875" style="369" customWidth="1"/>
    <col min="3" max="3" width="19.42578125" style="369" customWidth="1"/>
    <col min="4" max="4" width="15.7109375" style="1" customWidth="1"/>
    <col min="5" max="5" width="30.140625" style="1" customWidth="1"/>
    <col min="6" max="6" width="46" style="1" hidden="1" customWidth="1"/>
    <col min="7" max="7" width="24.7109375" style="325" customWidth="1"/>
    <col min="8" max="8" width="24.85546875" style="167"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166" customWidth="1"/>
    <col min="17" max="17" width="46.28515625" style="166" customWidth="1"/>
    <col min="18" max="18" width="39.42578125" style="166" customWidth="1"/>
    <col min="19" max="16384" width="10.85546875" style="1"/>
  </cols>
  <sheetData>
    <row r="1" spans="1:18" ht="14.25" x14ac:dyDescent="0.2">
      <c r="A1" s="172" t="s">
        <v>526</v>
      </c>
      <c r="B1" s="318">
        <v>44255</v>
      </c>
      <c r="C1" s="367"/>
      <c r="D1" s="249"/>
      <c r="E1" s="249"/>
      <c r="F1" s="249"/>
      <c r="G1" s="345"/>
      <c r="H1" s="250"/>
      <c r="I1" s="249"/>
      <c r="J1" s="249"/>
      <c r="K1" s="249"/>
      <c r="L1" s="249"/>
    </row>
    <row r="2" spans="1:18" ht="15" x14ac:dyDescent="0.2">
      <c r="A2" s="172" t="s">
        <v>526</v>
      </c>
      <c r="B2" s="866" t="s">
        <v>127</v>
      </c>
      <c r="C2" s="867"/>
      <c r="D2" s="867"/>
      <c r="E2" s="867"/>
      <c r="F2" s="867"/>
      <c r="G2" s="868"/>
      <c r="H2" s="867"/>
      <c r="I2" s="867"/>
      <c r="J2" s="867"/>
      <c r="K2" s="867"/>
      <c r="L2" s="869"/>
      <c r="M2" s="54"/>
    </row>
    <row r="3" spans="1:18" ht="15" x14ac:dyDescent="0.2">
      <c r="A3" s="1" t="s">
        <v>471</v>
      </c>
      <c r="B3" s="248" t="s">
        <v>128</v>
      </c>
      <c r="C3" s="248"/>
      <c r="D3" s="246"/>
      <c r="E3" s="246"/>
      <c r="F3" s="246"/>
      <c r="G3" s="344"/>
      <c r="H3" s="247"/>
      <c r="I3" s="246"/>
      <c r="J3" s="246"/>
      <c r="K3" s="246"/>
      <c r="L3" s="246"/>
      <c r="M3" s="54"/>
    </row>
    <row r="4" spans="1:18" s="369" customFormat="1" ht="15" x14ac:dyDescent="0.2">
      <c r="A4" s="217" t="s">
        <v>526</v>
      </c>
      <c r="B4" s="137" t="s">
        <v>129</v>
      </c>
      <c r="C4" s="138" t="s">
        <v>130</v>
      </c>
      <c r="D4" s="138" t="s">
        <v>131</v>
      </c>
      <c r="E4" s="855" t="s">
        <v>132</v>
      </c>
      <c r="F4" s="856"/>
      <c r="G4" s="870" t="s">
        <v>133</v>
      </c>
      <c r="H4" s="871"/>
      <c r="I4" s="871"/>
      <c r="J4" s="871"/>
      <c r="K4" s="872"/>
      <c r="L4" s="139" t="s">
        <v>96</v>
      </c>
      <c r="M4" s="139" t="s">
        <v>757</v>
      </c>
      <c r="O4" s="216"/>
      <c r="P4" s="216"/>
      <c r="Q4" s="216"/>
      <c r="R4" s="216"/>
    </row>
    <row r="5" spans="1:18" s="173" customFormat="1" ht="45" x14ac:dyDescent="0.25">
      <c r="A5" s="176" t="s">
        <v>526</v>
      </c>
      <c r="B5" s="137"/>
      <c r="C5" s="138"/>
      <c r="D5" s="138"/>
      <c r="E5" s="140" t="s">
        <v>134</v>
      </c>
      <c r="F5" s="140" t="s">
        <v>135</v>
      </c>
      <c r="G5" s="328" t="s">
        <v>600</v>
      </c>
      <c r="H5" s="140" t="s">
        <v>136</v>
      </c>
      <c r="I5" s="140" t="s">
        <v>137</v>
      </c>
      <c r="J5" s="140" t="s">
        <v>138</v>
      </c>
      <c r="K5" s="140" t="s">
        <v>139</v>
      </c>
      <c r="L5" s="139"/>
      <c r="M5" s="175"/>
      <c r="O5" s="174"/>
      <c r="P5" s="174"/>
      <c r="Q5" s="174"/>
      <c r="R5" s="174"/>
    </row>
    <row r="6" spans="1:18" ht="28.5" x14ac:dyDescent="0.25">
      <c r="A6" s="172" t="s">
        <v>526</v>
      </c>
      <c r="B6" s="366" t="s">
        <v>140</v>
      </c>
      <c r="C6" s="55" t="s">
        <v>141</v>
      </c>
      <c r="D6" s="55" t="s">
        <v>142</v>
      </c>
      <c r="E6" s="50"/>
      <c r="F6" s="192" t="s">
        <v>143</v>
      </c>
      <c r="G6" s="326"/>
      <c r="H6" s="141">
        <v>5268448465</v>
      </c>
      <c r="I6" s="28"/>
      <c r="J6" s="32"/>
      <c r="K6" s="241">
        <v>0</v>
      </c>
      <c r="L6" s="139"/>
      <c r="M6" s="54"/>
    </row>
    <row r="7" spans="1:18" ht="15" x14ac:dyDescent="0.25">
      <c r="A7" s="172" t="s">
        <v>526</v>
      </c>
      <c r="B7" s="366" t="s">
        <v>144</v>
      </c>
      <c r="C7" s="55" t="s">
        <v>141</v>
      </c>
      <c r="D7" s="55" t="s">
        <v>142</v>
      </c>
      <c r="E7" s="50"/>
      <c r="F7" s="150" t="s">
        <v>601</v>
      </c>
      <c r="G7" s="334"/>
      <c r="H7" s="232">
        <v>20324681095</v>
      </c>
      <c r="I7" s="28"/>
      <c r="J7" s="32"/>
      <c r="K7" s="241">
        <v>0</v>
      </c>
      <c r="L7" s="139"/>
      <c r="M7" s="54"/>
    </row>
    <row r="8" spans="1:18" ht="15" x14ac:dyDescent="0.25">
      <c r="A8" s="172" t="s">
        <v>526</v>
      </c>
      <c r="B8" s="366" t="s">
        <v>145</v>
      </c>
      <c r="C8" s="55" t="s">
        <v>141</v>
      </c>
      <c r="D8" s="55" t="s">
        <v>142</v>
      </c>
      <c r="E8" s="50"/>
      <c r="F8" s="150" t="s">
        <v>602</v>
      </c>
      <c r="G8" s="334"/>
      <c r="H8" s="232">
        <v>26799206349</v>
      </c>
      <c r="I8" s="28"/>
      <c r="J8" s="32"/>
      <c r="K8" s="241">
        <v>0</v>
      </c>
      <c r="L8" s="139"/>
      <c r="M8" s="54"/>
    </row>
    <row r="9" spans="1:18" ht="75" x14ac:dyDescent="0.25">
      <c r="A9" s="172" t="s">
        <v>526</v>
      </c>
      <c r="B9" s="366" t="s">
        <v>146</v>
      </c>
      <c r="C9" s="55" t="s">
        <v>141</v>
      </c>
      <c r="D9" s="55" t="s">
        <v>142</v>
      </c>
      <c r="E9" s="50"/>
      <c r="F9" s="150" t="s">
        <v>603</v>
      </c>
      <c r="G9" s="334"/>
      <c r="H9" s="242">
        <v>62112039495.099998</v>
      </c>
      <c r="I9" s="163"/>
      <c r="J9" s="243"/>
      <c r="K9" s="241">
        <v>0</v>
      </c>
      <c r="L9" s="245" t="s">
        <v>333</v>
      </c>
      <c r="M9" s="54"/>
    </row>
    <row r="10" spans="1:18" ht="15" x14ac:dyDescent="0.25">
      <c r="A10" s="172" t="s">
        <v>526</v>
      </c>
      <c r="B10" s="366" t="s">
        <v>147</v>
      </c>
      <c r="C10" s="55" t="s">
        <v>141</v>
      </c>
      <c r="D10" s="55" t="s">
        <v>142</v>
      </c>
      <c r="E10" s="50"/>
      <c r="F10" s="150" t="s">
        <v>604</v>
      </c>
      <c r="G10" s="334"/>
      <c r="H10" s="242">
        <v>48547865289.099998</v>
      </c>
      <c r="I10" s="163"/>
      <c r="J10" s="243"/>
      <c r="K10" s="241">
        <v>0</v>
      </c>
      <c r="L10" s="244"/>
      <c r="M10" s="54"/>
    </row>
    <row r="11" spans="1:18" ht="15" x14ac:dyDescent="0.25">
      <c r="A11" s="172" t="s">
        <v>526</v>
      </c>
      <c r="B11" s="366" t="s">
        <v>148</v>
      </c>
      <c r="C11" s="55" t="s">
        <v>141</v>
      </c>
      <c r="D11" s="55" t="s">
        <v>142</v>
      </c>
      <c r="E11" s="50"/>
      <c r="F11" s="150" t="s">
        <v>605</v>
      </c>
      <c r="G11" s="334"/>
      <c r="H11" s="242">
        <v>49940241269.099998</v>
      </c>
      <c r="I11" s="163"/>
      <c r="J11" s="243"/>
      <c r="K11" s="241">
        <v>0</v>
      </c>
      <c r="L11" s="139"/>
      <c r="M11" s="54"/>
    </row>
    <row r="12" spans="1:18" ht="15" x14ac:dyDescent="0.25">
      <c r="A12" s="172" t="s">
        <v>526</v>
      </c>
      <c r="B12" s="366" t="s">
        <v>149</v>
      </c>
      <c r="C12" s="55" t="s">
        <v>141</v>
      </c>
      <c r="D12" s="55" t="s">
        <v>142</v>
      </c>
      <c r="E12" s="50"/>
      <c r="F12" s="150" t="s">
        <v>606</v>
      </c>
      <c r="G12" s="334"/>
      <c r="H12" s="242">
        <v>42430490883.199997</v>
      </c>
      <c r="I12" s="163"/>
      <c r="J12" s="243"/>
      <c r="K12" s="241">
        <v>0</v>
      </c>
      <c r="L12" s="139"/>
      <c r="M12" s="54"/>
    </row>
    <row r="13" spans="1:18" ht="15" x14ac:dyDescent="0.25">
      <c r="A13" s="172" t="s">
        <v>526</v>
      </c>
      <c r="B13" s="366" t="s">
        <v>150</v>
      </c>
      <c r="C13" s="55" t="s">
        <v>141</v>
      </c>
      <c r="D13" s="55" t="s">
        <v>142</v>
      </c>
      <c r="E13" s="50"/>
      <c r="F13" s="150" t="s">
        <v>607</v>
      </c>
      <c r="G13" s="334"/>
      <c r="H13" s="242">
        <v>24948005269.599998</v>
      </c>
      <c r="I13" s="163"/>
      <c r="J13" s="163"/>
      <c r="K13" s="241">
        <v>0</v>
      </c>
      <c r="L13" s="139"/>
      <c r="M13" s="54"/>
    </row>
    <row r="14" spans="1:18" ht="15" x14ac:dyDescent="0.25">
      <c r="A14" s="172" t="s">
        <v>526</v>
      </c>
      <c r="B14" s="162"/>
      <c r="C14" s="29"/>
      <c r="D14" s="29"/>
      <c r="E14" s="240"/>
      <c r="F14" s="239"/>
      <c r="G14" s="343"/>
      <c r="H14" s="238">
        <f>SUM(H6:H13)</f>
        <v>280370978115.09998</v>
      </c>
      <c r="I14" s="30"/>
      <c r="J14" s="237"/>
      <c r="K14" s="236">
        <v>0</v>
      </c>
      <c r="L14" s="235"/>
      <c r="M14" s="54"/>
    </row>
    <row r="15" spans="1:18" ht="14.25" x14ac:dyDescent="0.2">
      <c r="A15" s="172" t="s">
        <v>526</v>
      </c>
      <c r="B15" s="366"/>
      <c r="C15" s="55" t="s">
        <v>141</v>
      </c>
      <c r="D15" s="55" t="s">
        <v>142</v>
      </c>
      <c r="E15" s="50">
        <v>3111530718</v>
      </c>
      <c r="F15" s="192"/>
      <c r="G15" s="334">
        <v>42278</v>
      </c>
      <c r="H15" s="141"/>
      <c r="I15" s="39">
        <f>123.78/111.82</f>
        <v>1.1069576104453587</v>
      </c>
      <c r="J15" s="31" t="s">
        <v>151</v>
      </c>
      <c r="K15" s="50">
        <f>+E15/I15</f>
        <v>2810885158.2384872</v>
      </c>
      <c r="L15" s="168"/>
      <c r="M15" s="54"/>
    </row>
    <row r="16" spans="1:18" ht="14.25" x14ac:dyDescent="0.2">
      <c r="A16" s="172" t="s">
        <v>526</v>
      </c>
      <c r="B16" s="366"/>
      <c r="C16" s="55" t="s">
        <v>141</v>
      </c>
      <c r="D16" s="55" t="s">
        <v>142</v>
      </c>
      <c r="E16" s="197">
        <v>5503863348.5</v>
      </c>
      <c r="F16" s="234"/>
      <c r="G16" s="334">
        <v>42279</v>
      </c>
      <c r="H16" s="232"/>
      <c r="I16" s="39">
        <f>123.78/111.82</f>
        <v>1.1069576104453587</v>
      </c>
      <c r="J16" s="31" t="s">
        <v>151</v>
      </c>
      <c r="K16" s="50">
        <f>+E16/I16</f>
        <v>4972063335.1855707</v>
      </c>
      <c r="L16" s="168"/>
      <c r="M16" s="54"/>
    </row>
    <row r="17" spans="1:13" ht="14.25" x14ac:dyDescent="0.2">
      <c r="A17" s="172" t="s">
        <v>526</v>
      </c>
      <c r="B17" s="366"/>
      <c r="C17" s="55" t="s">
        <v>141</v>
      </c>
      <c r="D17" s="55" t="s">
        <v>142</v>
      </c>
      <c r="E17" s="197">
        <v>263457714</v>
      </c>
      <c r="F17" s="234"/>
      <c r="G17" s="334">
        <v>42292</v>
      </c>
      <c r="H17" s="232"/>
      <c r="I17" s="39">
        <f>123.78/111.82</f>
        <v>1.1069576104453587</v>
      </c>
      <c r="J17" s="31" t="s">
        <v>151</v>
      </c>
      <c r="K17" s="50">
        <f>+E17/I17</f>
        <v>238001628.53029567</v>
      </c>
      <c r="L17" s="168"/>
      <c r="M17" s="54"/>
    </row>
    <row r="18" spans="1:13" ht="14.25" x14ac:dyDescent="0.2">
      <c r="A18" s="172" t="s">
        <v>526</v>
      </c>
      <c r="B18" s="366"/>
      <c r="C18" s="55" t="s">
        <v>141</v>
      </c>
      <c r="D18" s="55" t="s">
        <v>142</v>
      </c>
      <c r="E18" s="197">
        <v>1636965150</v>
      </c>
      <c r="F18" s="229"/>
      <c r="G18" s="334">
        <v>42305</v>
      </c>
      <c r="H18" s="232"/>
      <c r="I18" s="39">
        <f>123.78/111.82</f>
        <v>1.1069576104453587</v>
      </c>
      <c r="J18" s="31" t="s">
        <v>151</v>
      </c>
      <c r="K18" s="50">
        <f>+E18/I18</f>
        <v>1478796599.3940861</v>
      </c>
      <c r="L18" s="168"/>
      <c r="M18" s="54"/>
    </row>
    <row r="19" spans="1:13" ht="14.25" x14ac:dyDescent="0.2">
      <c r="A19" s="172" t="s">
        <v>526</v>
      </c>
      <c r="B19" s="366"/>
      <c r="C19" s="55" t="s">
        <v>141</v>
      </c>
      <c r="D19" s="55" t="s">
        <v>142</v>
      </c>
      <c r="E19" s="197">
        <v>2728275250</v>
      </c>
      <c r="F19" s="234"/>
      <c r="G19" s="334">
        <v>42311</v>
      </c>
      <c r="H19" s="232"/>
      <c r="I19" s="74">
        <f>124.62/111.82</f>
        <v>1.1144696834197818</v>
      </c>
      <c r="J19" s="32" t="s">
        <v>152</v>
      </c>
      <c r="K19" s="50">
        <f>+E19/I19</f>
        <v>2448047973.4793773</v>
      </c>
      <c r="L19" s="168"/>
      <c r="M19" s="54"/>
    </row>
    <row r="20" spans="1:13" ht="14.25" x14ac:dyDescent="0.2">
      <c r="A20" s="172" t="s">
        <v>526</v>
      </c>
      <c r="B20" s="366"/>
      <c r="C20" s="55" t="s">
        <v>141</v>
      </c>
      <c r="D20" s="55" t="s">
        <v>142</v>
      </c>
      <c r="E20" s="197">
        <v>621675000</v>
      </c>
      <c r="F20" s="233"/>
      <c r="G20" s="334">
        <v>42352</v>
      </c>
      <c r="H20" s="232"/>
      <c r="I20" s="74">
        <f>125.37/111.82</f>
        <v>1.1211768914326596</v>
      </c>
      <c r="J20" s="32" t="s">
        <v>153</v>
      </c>
      <c r="K20" s="50">
        <f>+E20/I20</f>
        <v>554484314.42928934</v>
      </c>
      <c r="L20" s="168"/>
      <c r="M20" s="54"/>
    </row>
    <row r="21" spans="1:13" ht="14.25" x14ac:dyDescent="0.2">
      <c r="A21" s="172" t="s">
        <v>526</v>
      </c>
      <c r="B21" s="366"/>
      <c r="C21" s="55" t="s">
        <v>141</v>
      </c>
      <c r="D21" s="55" t="s">
        <v>142</v>
      </c>
      <c r="E21" s="197">
        <v>764295785</v>
      </c>
      <c r="F21" s="233"/>
      <c r="G21" s="334">
        <v>42353</v>
      </c>
      <c r="H21" s="232"/>
      <c r="I21" s="74">
        <f>125.37/111.82</f>
        <v>1.1211768914326596</v>
      </c>
      <c r="J21" s="32" t="s">
        <v>153</v>
      </c>
      <c r="K21" s="50">
        <f>+E21/I21</f>
        <v>681690633.15545988</v>
      </c>
      <c r="L21" s="168"/>
      <c r="M21" s="54"/>
    </row>
    <row r="22" spans="1:13" ht="14.25" x14ac:dyDescent="0.2">
      <c r="A22" s="172" t="s">
        <v>526</v>
      </c>
      <c r="B22" s="366"/>
      <c r="C22" s="55" t="s">
        <v>141</v>
      </c>
      <c r="D22" s="55" t="s">
        <v>142</v>
      </c>
      <c r="E22" s="197">
        <v>872199750</v>
      </c>
      <c r="F22" s="233"/>
      <c r="G22" s="334">
        <v>42354</v>
      </c>
      <c r="H22" s="232"/>
      <c r="I22" s="74">
        <f>125.37/111.82</f>
        <v>1.1211768914326596</v>
      </c>
      <c r="J22" s="32" t="s">
        <v>153</v>
      </c>
      <c r="K22" s="50">
        <f>+E22/I22</f>
        <v>777932328.66714525</v>
      </c>
      <c r="L22" s="168"/>
      <c r="M22" s="54"/>
    </row>
    <row r="23" spans="1:13" ht="14.25" x14ac:dyDescent="0.2">
      <c r="A23" s="172" t="s">
        <v>526</v>
      </c>
      <c r="B23" s="366"/>
      <c r="C23" s="55" t="s">
        <v>141</v>
      </c>
      <c r="D23" s="55" t="s">
        <v>142</v>
      </c>
      <c r="E23" s="197">
        <v>19781458</v>
      </c>
      <c r="F23" s="233"/>
      <c r="G23" s="334">
        <v>42354</v>
      </c>
      <c r="H23" s="232"/>
      <c r="I23" s="74">
        <f>125.37/111.82</f>
        <v>1.1211768914326596</v>
      </c>
      <c r="J23" s="32" t="s">
        <v>153</v>
      </c>
      <c r="K23" s="50">
        <f>+E23/I23</f>
        <v>17643476.378399935</v>
      </c>
      <c r="L23" s="168"/>
      <c r="M23" s="54"/>
    </row>
    <row r="24" spans="1:13" ht="14.25" x14ac:dyDescent="0.2">
      <c r="A24" s="172" t="s">
        <v>526</v>
      </c>
      <c r="B24" s="366"/>
      <c r="C24" s="55" t="s">
        <v>141</v>
      </c>
      <c r="D24" s="55" t="s">
        <v>142</v>
      </c>
      <c r="E24" s="197">
        <v>686624625</v>
      </c>
      <c r="F24" s="164"/>
      <c r="G24" s="334">
        <v>42361</v>
      </c>
      <c r="H24" s="232"/>
      <c r="I24" s="74">
        <f>125.37/111.82</f>
        <v>1.1211768914326596</v>
      </c>
      <c r="J24" s="32" t="s">
        <v>153</v>
      </c>
      <c r="K24" s="50">
        <f>+E24/I24</f>
        <v>612414178.57142854</v>
      </c>
      <c r="L24" s="168"/>
      <c r="M24" s="54"/>
    </row>
    <row r="25" spans="1:13" ht="14.25" x14ac:dyDescent="0.2">
      <c r="A25" s="172" t="s">
        <v>526</v>
      </c>
      <c r="B25" s="366"/>
      <c r="C25" s="55" t="s">
        <v>141</v>
      </c>
      <c r="D25" s="55" t="s">
        <v>142</v>
      </c>
      <c r="E25" s="197">
        <v>2047764587</v>
      </c>
      <c r="F25" s="150"/>
      <c r="G25" s="326">
        <v>42382</v>
      </c>
      <c r="H25" s="232"/>
      <c r="I25" s="74">
        <f>126.15/111.82</f>
        <v>1.1281523877660526</v>
      </c>
      <c r="J25" s="32" t="s">
        <v>154</v>
      </c>
      <c r="K25" s="50">
        <f>+E25/I25</f>
        <v>1815148918.8929052</v>
      </c>
      <c r="L25" s="168"/>
      <c r="M25" s="54"/>
    </row>
    <row r="26" spans="1:13" ht="14.25" x14ac:dyDescent="0.2">
      <c r="A26" s="172" t="s">
        <v>526</v>
      </c>
      <c r="B26" s="366"/>
      <c r="C26" s="55" t="s">
        <v>141</v>
      </c>
      <c r="D26" s="55" t="s">
        <v>142</v>
      </c>
      <c r="E26" s="197">
        <v>3071646881</v>
      </c>
      <c r="F26" s="164"/>
      <c r="G26" s="326">
        <v>42384</v>
      </c>
      <c r="H26" s="232"/>
      <c r="I26" s="74">
        <f>126.15/111.82</f>
        <v>1.1281523877660526</v>
      </c>
      <c r="J26" s="32" t="s">
        <v>154</v>
      </c>
      <c r="K26" s="50">
        <f>+E26/I26</f>
        <v>2722723378.7825603</v>
      </c>
      <c r="L26" s="168"/>
      <c r="M26" s="54"/>
    </row>
    <row r="27" spans="1:13" ht="14.25" x14ac:dyDescent="0.2">
      <c r="A27" s="172" t="s">
        <v>526</v>
      </c>
      <c r="B27" s="366"/>
      <c r="C27" s="55" t="s">
        <v>141</v>
      </c>
      <c r="D27" s="55" t="s">
        <v>142</v>
      </c>
      <c r="E27" s="197">
        <v>3071646881</v>
      </c>
      <c r="F27" s="229"/>
      <c r="G27" s="326">
        <v>42409</v>
      </c>
      <c r="H27" s="232"/>
      <c r="I27" s="74">
        <f>127.78/111.82</f>
        <v>1.1427293865140404</v>
      </c>
      <c r="J27" s="32" t="s">
        <v>155</v>
      </c>
      <c r="K27" s="50">
        <f>+E27/I27</f>
        <v>2687991502.8441072</v>
      </c>
      <c r="L27" s="164"/>
      <c r="M27" s="54"/>
    </row>
    <row r="28" spans="1:13" ht="14.25" x14ac:dyDescent="0.2">
      <c r="A28" s="172" t="s">
        <v>526</v>
      </c>
      <c r="B28" s="366"/>
      <c r="C28" s="55" t="s">
        <v>141</v>
      </c>
      <c r="D28" s="55" t="s">
        <v>142</v>
      </c>
      <c r="E28" s="197">
        <v>1769000000</v>
      </c>
      <c r="F28" s="229"/>
      <c r="G28" s="326">
        <v>42415</v>
      </c>
      <c r="H28" s="232"/>
      <c r="I28" s="74">
        <f>127.78/111.82</f>
        <v>1.1427293865140404</v>
      </c>
      <c r="J28" s="32" t="s">
        <v>155</v>
      </c>
      <c r="K28" s="50">
        <f>+E28/I28</f>
        <v>1548048051.3382375</v>
      </c>
      <c r="L28" s="164"/>
      <c r="M28" s="54"/>
    </row>
    <row r="29" spans="1:13" ht="14.25" x14ac:dyDescent="0.2">
      <c r="A29" s="172" t="s">
        <v>526</v>
      </c>
      <c r="B29" s="366"/>
      <c r="C29" s="55" t="s">
        <v>141</v>
      </c>
      <c r="D29" s="55" t="s">
        <v>142</v>
      </c>
      <c r="E29" s="197">
        <v>2653500000</v>
      </c>
      <c r="F29" s="229"/>
      <c r="G29" s="326">
        <v>42416</v>
      </c>
      <c r="H29" s="232"/>
      <c r="I29" s="74">
        <f>127.78/111.82</f>
        <v>1.1427293865140404</v>
      </c>
      <c r="J29" s="32" t="s">
        <v>155</v>
      </c>
      <c r="K29" s="50">
        <f>+E29/I29</f>
        <v>2322072077.0073562</v>
      </c>
      <c r="L29" s="164"/>
      <c r="M29" s="54"/>
    </row>
    <row r="30" spans="1:13" ht="14.25" x14ac:dyDescent="0.2">
      <c r="A30" s="172" t="s">
        <v>526</v>
      </c>
      <c r="B30" s="366"/>
      <c r="C30" s="55" t="s">
        <v>141</v>
      </c>
      <c r="D30" s="55" t="s">
        <v>142</v>
      </c>
      <c r="E30" s="197">
        <v>2653500000</v>
      </c>
      <c r="F30" s="150"/>
      <c r="G30" s="326">
        <v>42430</v>
      </c>
      <c r="H30" s="232"/>
      <c r="I30" s="74">
        <f>129.41/111.82</f>
        <v>1.1573063852620282</v>
      </c>
      <c r="J30" s="32" t="s">
        <v>156</v>
      </c>
      <c r="K30" s="50">
        <f>+E30/I30</f>
        <v>2292824124.8744302</v>
      </c>
      <c r="L30" s="164"/>
      <c r="M30" s="54"/>
    </row>
    <row r="31" spans="1:13" ht="14.25" x14ac:dyDescent="0.2">
      <c r="A31" s="172" t="s">
        <v>526</v>
      </c>
      <c r="B31" s="366"/>
      <c r="C31" s="55" t="s">
        <v>141</v>
      </c>
      <c r="D31" s="55" t="s">
        <v>142</v>
      </c>
      <c r="E31" s="197">
        <v>2465000000</v>
      </c>
      <c r="F31" s="150"/>
      <c r="G31" s="326">
        <v>42443</v>
      </c>
      <c r="H31" s="232"/>
      <c r="I31" s="74">
        <f>129.41/111.82</f>
        <v>1.1573063852620282</v>
      </c>
      <c r="J31" s="32" t="s">
        <v>156</v>
      </c>
      <c r="K31" s="50">
        <f>+E31/I31</f>
        <v>2129945908.3532958</v>
      </c>
      <c r="L31" s="164"/>
      <c r="M31" s="54"/>
    </row>
    <row r="32" spans="1:13" ht="14.25" x14ac:dyDescent="0.2">
      <c r="A32" s="172" t="s">
        <v>526</v>
      </c>
      <c r="B32" s="366"/>
      <c r="C32" s="55" t="s">
        <v>141</v>
      </c>
      <c r="D32" s="55" t="s">
        <v>142</v>
      </c>
      <c r="E32" s="197">
        <v>3697500000</v>
      </c>
      <c r="F32" s="164"/>
      <c r="G32" s="326">
        <v>42444</v>
      </c>
      <c r="H32" s="232"/>
      <c r="I32" s="74">
        <f>129.41/111.82</f>
        <v>1.1573063852620282</v>
      </c>
      <c r="J32" s="32" t="s">
        <v>156</v>
      </c>
      <c r="K32" s="50">
        <f>+E32/I32</f>
        <v>3194918862.5299435</v>
      </c>
      <c r="L32" s="164"/>
      <c r="M32" s="54"/>
    </row>
    <row r="33" spans="1:13" ht="14.25" x14ac:dyDescent="0.2">
      <c r="A33" s="172" t="s">
        <v>526</v>
      </c>
      <c r="B33" s="366"/>
      <c r="C33" s="55" t="s">
        <v>141</v>
      </c>
      <c r="D33" s="55" t="s">
        <v>142</v>
      </c>
      <c r="E33" s="197">
        <v>3549440000</v>
      </c>
      <c r="F33" s="229"/>
      <c r="G33" s="326">
        <v>42459</v>
      </c>
      <c r="H33" s="232"/>
      <c r="I33" s="74">
        <f>129.41/111.82</f>
        <v>1.1573063852620282</v>
      </c>
      <c r="J33" s="32" t="s">
        <v>156</v>
      </c>
      <c r="K33" s="50">
        <f>+E33/I33</f>
        <v>3066983855.9616723</v>
      </c>
      <c r="L33" s="164"/>
      <c r="M33" s="54"/>
    </row>
    <row r="34" spans="1:13" ht="14.25" x14ac:dyDescent="0.2">
      <c r="A34" s="172" t="s">
        <v>526</v>
      </c>
      <c r="B34" s="366"/>
      <c r="C34" s="55" t="s">
        <v>141</v>
      </c>
      <c r="D34" s="55" t="s">
        <v>142</v>
      </c>
      <c r="E34" s="197">
        <v>15478119</v>
      </c>
      <c r="F34" s="150"/>
      <c r="G34" s="326">
        <v>42472</v>
      </c>
      <c r="H34" s="232"/>
      <c r="I34" s="74">
        <f>130.63/111.82</f>
        <v>1.1682167769629763</v>
      </c>
      <c r="J34" s="32" t="s">
        <v>157</v>
      </c>
      <c r="K34" s="50">
        <f>+E34/I34</f>
        <v>13249355.17553395</v>
      </c>
      <c r="L34" s="164"/>
      <c r="M34" s="54"/>
    </row>
    <row r="35" spans="1:13" ht="14.25" x14ac:dyDescent="0.2">
      <c r="A35" s="172" t="s">
        <v>526</v>
      </c>
      <c r="B35" s="366"/>
      <c r="C35" s="55" t="s">
        <v>141</v>
      </c>
      <c r="D35" s="55" t="s">
        <v>142</v>
      </c>
      <c r="E35" s="197">
        <v>2068530699</v>
      </c>
      <c r="F35" s="150"/>
      <c r="G35" s="326">
        <v>42475</v>
      </c>
      <c r="H35" s="232"/>
      <c r="I35" s="74">
        <f>130.63/111.82</f>
        <v>1.1682167769629763</v>
      </c>
      <c r="J35" s="32" t="s">
        <v>157</v>
      </c>
      <c r="K35" s="50">
        <f>+E35/I35</f>
        <v>1770673679.5696239</v>
      </c>
      <c r="L35" s="164"/>
      <c r="M35" s="54"/>
    </row>
    <row r="36" spans="1:13" ht="14.25" x14ac:dyDescent="0.2">
      <c r="A36" s="172" t="s">
        <v>526</v>
      </c>
      <c r="B36" s="366"/>
      <c r="C36" s="55" t="s">
        <v>141</v>
      </c>
      <c r="D36" s="55" t="s">
        <v>142</v>
      </c>
      <c r="E36" s="197">
        <v>3102796048</v>
      </c>
      <c r="F36" s="150"/>
      <c r="G36" s="326">
        <v>42480</v>
      </c>
      <c r="H36" s="232"/>
      <c r="I36" s="74">
        <f>130.63/111.82</f>
        <v>1.1682167769629763</v>
      </c>
      <c r="J36" s="32" t="s">
        <v>157</v>
      </c>
      <c r="K36" s="50">
        <f>+E36/I36</f>
        <v>2656010518.9264331</v>
      </c>
      <c r="L36" s="164"/>
      <c r="M36" s="54"/>
    </row>
    <row r="37" spans="1:13" ht="14.25" x14ac:dyDescent="0.2">
      <c r="A37" s="172" t="s">
        <v>526</v>
      </c>
      <c r="B37" s="366"/>
      <c r="C37" s="55" t="s">
        <v>141</v>
      </c>
      <c r="D37" s="55" t="s">
        <v>142</v>
      </c>
      <c r="E37" s="197">
        <v>3144320000</v>
      </c>
      <c r="F37" s="229"/>
      <c r="G37" s="326">
        <v>42489</v>
      </c>
      <c r="H37" s="232"/>
      <c r="I37" s="74">
        <f>130.63/111.82</f>
        <v>1.1682167769629763</v>
      </c>
      <c r="J37" s="32" t="s">
        <v>157</v>
      </c>
      <c r="K37" s="50">
        <f>+E37/I37</f>
        <v>2691555250.7081065</v>
      </c>
      <c r="L37" s="164"/>
      <c r="M37" s="54"/>
    </row>
    <row r="38" spans="1:13" ht="14.25" x14ac:dyDescent="0.2">
      <c r="A38" s="172" t="s">
        <v>526</v>
      </c>
      <c r="B38" s="366"/>
      <c r="C38" s="55" t="s">
        <v>141</v>
      </c>
      <c r="D38" s="55" t="s">
        <v>142</v>
      </c>
      <c r="E38" s="197">
        <v>2453430908</v>
      </c>
      <c r="F38" s="150"/>
      <c r="G38" s="326">
        <v>42503</v>
      </c>
      <c r="H38" s="232"/>
      <c r="I38" s="74">
        <f>131.28/111.82</f>
        <v>1.1740296905741372</v>
      </c>
      <c r="J38" s="32" t="s">
        <v>158</v>
      </c>
      <c r="K38" s="50">
        <f>+E38/I38</f>
        <v>2089752011.9786713</v>
      </c>
      <c r="L38" s="164"/>
      <c r="M38" s="54"/>
    </row>
    <row r="39" spans="1:13" ht="14.25" x14ac:dyDescent="0.2">
      <c r="A39" s="172" t="s">
        <v>526</v>
      </c>
      <c r="B39" s="366"/>
      <c r="C39" s="55" t="s">
        <v>141</v>
      </c>
      <c r="D39" s="55" t="s">
        <v>142</v>
      </c>
      <c r="E39" s="197">
        <v>3884800000</v>
      </c>
      <c r="F39" s="150"/>
      <c r="G39" s="326">
        <v>42510</v>
      </c>
      <c r="H39" s="232"/>
      <c r="I39" s="74">
        <f>131.28/111.82</f>
        <v>1.1740296905741372</v>
      </c>
      <c r="J39" s="32" t="s">
        <v>158</v>
      </c>
      <c r="K39" s="50">
        <f>+E39/I39</f>
        <v>3308945277.2699566</v>
      </c>
      <c r="L39" s="164"/>
      <c r="M39" s="54"/>
    </row>
    <row r="40" spans="1:13" ht="14.25" x14ac:dyDescent="0.2">
      <c r="A40" s="172" t="s">
        <v>526</v>
      </c>
      <c r="B40" s="366"/>
      <c r="C40" s="55" t="s">
        <v>141</v>
      </c>
      <c r="D40" s="55" t="s">
        <v>142</v>
      </c>
      <c r="E40" s="197">
        <v>3680146362</v>
      </c>
      <c r="F40" s="150"/>
      <c r="G40" s="326">
        <v>42510</v>
      </c>
      <c r="H40" s="232"/>
      <c r="I40" s="74">
        <f>131.28/111.82</f>
        <v>1.1740296905741372</v>
      </c>
      <c r="J40" s="32" t="s">
        <v>158</v>
      </c>
      <c r="K40" s="50">
        <f>+E40/I40</f>
        <v>3134628017.9680066</v>
      </c>
      <c r="L40" s="164"/>
      <c r="M40" s="54"/>
    </row>
    <row r="41" spans="1:13" ht="14.25" x14ac:dyDescent="0.2">
      <c r="A41" s="172" t="s">
        <v>526</v>
      </c>
      <c r="B41" s="366"/>
      <c r="C41" s="55" t="s">
        <v>141</v>
      </c>
      <c r="D41" s="55" t="s">
        <v>142</v>
      </c>
      <c r="E41" s="197">
        <v>1524124667</v>
      </c>
      <c r="F41" s="150"/>
      <c r="G41" s="326">
        <v>42536</v>
      </c>
      <c r="H41" s="232"/>
      <c r="I41" s="74">
        <f>131.95/111.82</f>
        <v>1.1800214630656412</v>
      </c>
      <c r="J41" s="32" t="s">
        <v>159</v>
      </c>
      <c r="K41" s="50">
        <f>+E41/I41</f>
        <v>1291607580.6285715</v>
      </c>
      <c r="L41" s="164"/>
      <c r="M41" s="54"/>
    </row>
    <row r="42" spans="1:13" ht="14.25" x14ac:dyDescent="0.2">
      <c r="A42" s="172" t="s">
        <v>526</v>
      </c>
      <c r="B42" s="366"/>
      <c r="C42" s="55" t="s">
        <v>141</v>
      </c>
      <c r="D42" s="55" t="s">
        <v>142</v>
      </c>
      <c r="E42" s="50">
        <v>2286187000</v>
      </c>
      <c r="F42" s="150"/>
      <c r="G42" s="326">
        <v>42545</v>
      </c>
      <c r="H42" s="232"/>
      <c r="I42" s="74">
        <f>131.95/111.82</f>
        <v>1.1800214630656412</v>
      </c>
      <c r="J42" s="32" t="s">
        <v>159</v>
      </c>
      <c r="K42" s="50">
        <f>+E42/I42</f>
        <v>1937411370.5191362</v>
      </c>
      <c r="L42" s="168"/>
      <c r="M42" s="54"/>
    </row>
    <row r="43" spans="1:13" ht="14.25" x14ac:dyDescent="0.2">
      <c r="A43" s="172" t="s">
        <v>526</v>
      </c>
      <c r="B43" s="366"/>
      <c r="C43" s="55" t="s">
        <v>141</v>
      </c>
      <c r="D43" s="55" t="s">
        <v>142</v>
      </c>
      <c r="E43" s="50">
        <v>2172591291</v>
      </c>
      <c r="F43" s="150"/>
      <c r="G43" s="326">
        <v>42545</v>
      </c>
      <c r="H43" s="232"/>
      <c r="I43" s="74">
        <f>131.95/111.82</f>
        <v>1.1800214630656412</v>
      </c>
      <c r="J43" s="32" t="s">
        <v>159</v>
      </c>
      <c r="K43" s="50">
        <f>+E43/I43</f>
        <v>1841145571.501478</v>
      </c>
      <c r="L43" s="168"/>
      <c r="M43" s="54"/>
    </row>
    <row r="44" spans="1:13" ht="14.25" x14ac:dyDescent="0.2">
      <c r="A44" s="172" t="s">
        <v>526</v>
      </c>
      <c r="B44" s="366"/>
      <c r="C44" s="55" t="s">
        <v>141</v>
      </c>
      <c r="D44" s="55" t="s">
        <v>142</v>
      </c>
      <c r="E44" s="50">
        <v>2300677333</v>
      </c>
      <c r="F44" s="150"/>
      <c r="G44" s="326">
        <v>42565</v>
      </c>
      <c r="H44" s="141"/>
      <c r="I44" s="74">
        <f>132.58/111.82</f>
        <v>1.1856555177964587</v>
      </c>
      <c r="J44" s="32" t="s">
        <v>160</v>
      </c>
      <c r="K44" s="50">
        <f>+E44/I44</f>
        <v>1940426454.7900133</v>
      </c>
      <c r="L44" s="164"/>
      <c r="M44" s="54"/>
    </row>
    <row r="45" spans="1:13" ht="14.25" x14ac:dyDescent="0.2">
      <c r="A45" s="172" t="s">
        <v>526</v>
      </c>
      <c r="B45" s="366"/>
      <c r="C45" s="55" t="s">
        <v>141</v>
      </c>
      <c r="D45" s="55" t="s">
        <v>142</v>
      </c>
      <c r="E45" s="50">
        <v>3451016000</v>
      </c>
      <c r="F45" s="150"/>
      <c r="G45" s="326">
        <v>42576</v>
      </c>
      <c r="H45" s="141"/>
      <c r="I45" s="74">
        <f>132.58/111.82</f>
        <v>1.1856555177964587</v>
      </c>
      <c r="J45" s="32" t="s">
        <v>160</v>
      </c>
      <c r="K45" s="50">
        <f>+E45/I45</f>
        <v>2910639682.6067276</v>
      </c>
      <c r="L45" s="164"/>
      <c r="M45" s="54"/>
    </row>
    <row r="46" spans="1:13" ht="14.25" x14ac:dyDescent="0.2">
      <c r="A46" s="172" t="s">
        <v>526</v>
      </c>
      <c r="B46" s="366"/>
      <c r="C46" s="55" t="s">
        <v>141</v>
      </c>
      <c r="D46" s="55" t="s">
        <v>142</v>
      </c>
      <c r="E46" s="50">
        <v>3451016000</v>
      </c>
      <c r="F46" s="150"/>
      <c r="G46" s="326">
        <v>42577</v>
      </c>
      <c r="H46" s="141"/>
      <c r="I46" s="74">
        <f>132.58/111.82</f>
        <v>1.1856555177964587</v>
      </c>
      <c r="J46" s="32" t="s">
        <v>160</v>
      </c>
      <c r="K46" s="50">
        <f>+E46/I46</f>
        <v>2910639682.6067276</v>
      </c>
      <c r="L46" s="164"/>
      <c r="M46" s="54"/>
    </row>
    <row r="47" spans="1:13" ht="14.25" x14ac:dyDescent="0.2">
      <c r="A47" s="172" t="s">
        <v>526</v>
      </c>
      <c r="B47" s="366"/>
      <c r="C47" s="55" t="s">
        <v>141</v>
      </c>
      <c r="D47" s="55" t="s">
        <v>142</v>
      </c>
      <c r="E47" s="50">
        <v>1592666667</v>
      </c>
      <c r="F47" s="150"/>
      <c r="G47" s="326">
        <v>42594</v>
      </c>
      <c r="H47" s="141"/>
      <c r="I47" s="74">
        <f>133.27/111.82</f>
        <v>1.1918261491683064</v>
      </c>
      <c r="J47" s="32" t="s">
        <v>161</v>
      </c>
      <c r="K47" s="50">
        <f>+E47/I47</f>
        <v>1336324654.4904327</v>
      </c>
      <c r="L47" s="164"/>
      <c r="M47" s="54"/>
    </row>
    <row r="48" spans="1:13" ht="14.25" x14ac:dyDescent="0.2">
      <c r="A48" s="172" t="s">
        <v>526</v>
      </c>
      <c r="B48" s="366"/>
      <c r="C48" s="55" t="s">
        <v>141</v>
      </c>
      <c r="D48" s="55" t="s">
        <v>142</v>
      </c>
      <c r="E48" s="50">
        <v>733125000</v>
      </c>
      <c r="F48" s="150"/>
      <c r="G48" s="326">
        <v>42601</v>
      </c>
      <c r="H48" s="141"/>
      <c r="I48" s="74">
        <f>133.27/111.82</f>
        <v>1.1918261491683064</v>
      </c>
      <c r="J48" s="32" t="s">
        <v>161</v>
      </c>
      <c r="K48" s="50">
        <f>+E48/I48</f>
        <v>615127466.79672837</v>
      </c>
      <c r="L48" s="164"/>
      <c r="M48" s="54"/>
    </row>
    <row r="49" spans="1:13" ht="14.25" x14ac:dyDescent="0.2">
      <c r="A49" s="172" t="s">
        <v>526</v>
      </c>
      <c r="B49" s="366"/>
      <c r="C49" s="55" t="s">
        <v>141</v>
      </c>
      <c r="D49" s="55" t="s">
        <v>142</v>
      </c>
      <c r="E49" s="50">
        <v>2360000000</v>
      </c>
      <c r="F49" s="150"/>
      <c r="G49" s="326">
        <v>42613</v>
      </c>
      <c r="H49" s="141"/>
      <c r="I49" s="74">
        <f>133.27/111.82</f>
        <v>1.1918261491683064</v>
      </c>
      <c r="J49" s="32" t="s">
        <v>161</v>
      </c>
      <c r="K49" s="50">
        <f>+E49/I49</f>
        <v>1980154573.4223752</v>
      </c>
      <c r="L49" s="164"/>
      <c r="M49" s="54"/>
    </row>
    <row r="50" spans="1:13" ht="14.25" x14ac:dyDescent="0.2">
      <c r="A50" s="172" t="s">
        <v>526</v>
      </c>
      <c r="B50" s="366"/>
      <c r="C50" s="55" t="s">
        <v>141</v>
      </c>
      <c r="D50" s="55" t="s">
        <v>142</v>
      </c>
      <c r="E50" s="50">
        <v>1655875000</v>
      </c>
      <c r="F50" s="150"/>
      <c r="G50" s="326">
        <v>42613</v>
      </c>
      <c r="H50" s="141"/>
      <c r="I50" s="74">
        <f>133.27/111.82</f>
        <v>1.1918261491683064</v>
      </c>
      <c r="J50" s="32" t="s">
        <v>161</v>
      </c>
      <c r="K50" s="50">
        <f>+E50/I50</f>
        <v>1389359514.5193965</v>
      </c>
      <c r="L50" s="164"/>
      <c r="M50" s="54"/>
    </row>
    <row r="51" spans="1:13" ht="14.25" x14ac:dyDescent="0.2">
      <c r="A51" s="172" t="s">
        <v>526</v>
      </c>
      <c r="B51" s="366"/>
      <c r="C51" s="55" t="s">
        <v>141</v>
      </c>
      <c r="D51" s="55" t="s">
        <v>142</v>
      </c>
      <c r="E51" s="50">
        <v>29000000</v>
      </c>
      <c r="F51" s="150"/>
      <c r="G51" s="326">
        <v>42614</v>
      </c>
      <c r="H51" s="141"/>
      <c r="I51" s="74">
        <f>132.85/111.82</f>
        <v>1.1880701126810946</v>
      </c>
      <c r="J51" s="32" t="s">
        <v>162</v>
      </c>
      <c r="K51" s="50">
        <f>+E51/I51</f>
        <v>24409333.835152429</v>
      </c>
      <c r="L51" s="164"/>
      <c r="M51" s="54"/>
    </row>
    <row r="52" spans="1:13" ht="14.25" x14ac:dyDescent="0.2">
      <c r="A52" s="172" t="s">
        <v>526</v>
      </c>
      <c r="B52" s="366"/>
      <c r="C52" s="55" t="s">
        <v>141</v>
      </c>
      <c r="D52" s="55" t="s">
        <v>142</v>
      </c>
      <c r="E52" s="50">
        <v>600000000</v>
      </c>
      <c r="F52" s="150"/>
      <c r="G52" s="326">
        <v>42627</v>
      </c>
      <c r="H52" s="141"/>
      <c r="I52" s="74">
        <f>132.85/111.82</f>
        <v>1.1880701126810946</v>
      </c>
      <c r="J52" s="32" t="s">
        <v>162</v>
      </c>
      <c r="K52" s="50">
        <f>+E52/I52</f>
        <v>505020700.0376364</v>
      </c>
      <c r="L52" s="164"/>
      <c r="M52" s="54"/>
    </row>
    <row r="53" spans="1:13" ht="14.25" x14ac:dyDescent="0.2">
      <c r="A53" s="172" t="s">
        <v>526</v>
      </c>
      <c r="B53" s="366"/>
      <c r="C53" s="55" t="s">
        <v>141</v>
      </c>
      <c r="D53" s="55" t="s">
        <v>142</v>
      </c>
      <c r="E53" s="50">
        <v>3570400000</v>
      </c>
      <c r="F53" s="150"/>
      <c r="G53" s="326">
        <v>42629</v>
      </c>
      <c r="H53" s="141"/>
      <c r="I53" s="74">
        <f>132.85/111.82</f>
        <v>1.1880701126810946</v>
      </c>
      <c r="J53" s="32" t="s">
        <v>162</v>
      </c>
      <c r="K53" s="50">
        <f>+E53/I53</f>
        <v>3005209845.6906285</v>
      </c>
      <c r="L53" s="164"/>
      <c r="M53" s="54"/>
    </row>
    <row r="54" spans="1:13" ht="14.25" x14ac:dyDescent="0.2">
      <c r="A54" s="172" t="s">
        <v>526</v>
      </c>
      <c r="B54" s="366"/>
      <c r="C54" s="55" t="s">
        <v>141</v>
      </c>
      <c r="D54" s="55" t="s">
        <v>142</v>
      </c>
      <c r="E54" s="50">
        <v>1780266667</v>
      </c>
      <c r="F54" s="150"/>
      <c r="G54" s="326">
        <v>42627</v>
      </c>
      <c r="H54" s="141"/>
      <c r="I54" s="74">
        <f>132.85/111.82</f>
        <v>1.1880701126810946</v>
      </c>
      <c r="J54" s="32" t="s">
        <v>162</v>
      </c>
      <c r="K54" s="50">
        <f>+E54/I54</f>
        <v>1498452530.7033496</v>
      </c>
      <c r="L54" s="164"/>
      <c r="M54" s="54"/>
    </row>
    <row r="55" spans="1:13" ht="14.25" x14ac:dyDescent="0.2">
      <c r="A55" s="172" t="s">
        <v>526</v>
      </c>
      <c r="B55" s="366"/>
      <c r="C55" s="55" t="s">
        <v>141</v>
      </c>
      <c r="D55" s="55" t="s">
        <v>142</v>
      </c>
      <c r="E55" s="50">
        <v>5000000000</v>
      </c>
      <c r="F55" s="150"/>
      <c r="G55" s="326">
        <v>42657</v>
      </c>
      <c r="H55" s="141"/>
      <c r="I55" s="74">
        <f>132.78/111.82</f>
        <v>1.1874441065998929</v>
      </c>
      <c r="J55" s="32" t="s">
        <v>163</v>
      </c>
      <c r="K55" s="50">
        <f>+E55/I55</f>
        <v>4210724506.702816</v>
      </c>
      <c r="L55" s="164"/>
      <c r="M55" s="54"/>
    </row>
    <row r="56" spans="1:13" ht="14.25" x14ac:dyDescent="0.2">
      <c r="A56" s="172" t="s">
        <v>526</v>
      </c>
      <c r="B56" s="366"/>
      <c r="C56" s="55" t="s">
        <v>141</v>
      </c>
      <c r="D56" s="55" t="s">
        <v>142</v>
      </c>
      <c r="E56" s="50">
        <v>2900000000</v>
      </c>
      <c r="F56" s="150"/>
      <c r="G56" s="326">
        <v>42661</v>
      </c>
      <c r="H56" s="141"/>
      <c r="I56" s="74">
        <f>132.78/111.82</f>
        <v>1.1874441065998929</v>
      </c>
      <c r="J56" s="32" t="s">
        <v>163</v>
      </c>
      <c r="K56" s="50">
        <f>+E56/I56</f>
        <v>2442220213.8876333</v>
      </c>
      <c r="L56" s="164"/>
      <c r="M56" s="54"/>
    </row>
    <row r="57" spans="1:13" ht="14.25" x14ac:dyDescent="0.2">
      <c r="A57" s="172" t="s">
        <v>526</v>
      </c>
      <c r="B57" s="366"/>
      <c r="C57" s="55" t="s">
        <v>141</v>
      </c>
      <c r="D57" s="55" t="s">
        <v>142</v>
      </c>
      <c r="E57" s="50">
        <v>3570400000</v>
      </c>
      <c r="F57" s="150"/>
      <c r="G57" s="326">
        <v>42664</v>
      </c>
      <c r="H57" s="141"/>
      <c r="I57" s="74">
        <f>132.78/111.82</f>
        <v>1.1874441065998929</v>
      </c>
      <c r="J57" s="32" t="s">
        <v>163</v>
      </c>
      <c r="K57" s="50">
        <f>+E57/I57</f>
        <v>3006794155.746347</v>
      </c>
      <c r="L57" s="164"/>
      <c r="M57" s="54"/>
    </row>
    <row r="58" spans="1:13" ht="15" x14ac:dyDescent="0.2">
      <c r="A58" s="172" t="s">
        <v>526</v>
      </c>
      <c r="B58" s="366"/>
      <c r="C58" s="55" t="s">
        <v>141</v>
      </c>
      <c r="D58" s="55" t="s">
        <v>142</v>
      </c>
      <c r="E58" s="50">
        <v>5000000000</v>
      </c>
      <c r="F58" s="150"/>
      <c r="G58" s="326">
        <v>42674</v>
      </c>
      <c r="H58" s="141"/>
      <c r="I58" s="74">
        <f>132.78/111.82</f>
        <v>1.1874441065998929</v>
      </c>
      <c r="J58" s="32" t="s">
        <v>163</v>
      </c>
      <c r="K58" s="50">
        <f>+E58/I58</f>
        <v>4210724506.702816</v>
      </c>
      <c r="L58" s="231"/>
      <c r="M58" s="54"/>
    </row>
    <row r="59" spans="1:13" ht="14.25" x14ac:dyDescent="0.2">
      <c r="A59" s="172" t="s">
        <v>526</v>
      </c>
      <c r="B59" s="366"/>
      <c r="C59" s="55" t="s">
        <v>141</v>
      </c>
      <c r="D59" s="55" t="s">
        <v>142</v>
      </c>
      <c r="E59" s="50">
        <v>433333333</v>
      </c>
      <c r="F59" s="150"/>
      <c r="G59" s="326">
        <v>42674</v>
      </c>
      <c r="H59" s="141"/>
      <c r="I59" s="74">
        <f>132.78/111.82</f>
        <v>1.1874441065998929</v>
      </c>
      <c r="J59" s="32" t="s">
        <v>163</v>
      </c>
      <c r="K59" s="50">
        <f>+E59/I59</f>
        <v>364929456.96686244</v>
      </c>
      <c r="L59" s="164"/>
      <c r="M59" s="54"/>
    </row>
    <row r="60" spans="1:13" ht="15" x14ac:dyDescent="0.2">
      <c r="A60" s="172" t="s">
        <v>526</v>
      </c>
      <c r="B60" s="366"/>
      <c r="C60" s="55" t="s">
        <v>141</v>
      </c>
      <c r="D60" s="55" t="s">
        <v>142</v>
      </c>
      <c r="E60" s="50">
        <v>1260000000</v>
      </c>
      <c r="F60" s="150"/>
      <c r="G60" s="326">
        <v>42689</v>
      </c>
      <c r="H60" s="141"/>
      <c r="I60" s="74">
        <f>132.7/111.82</f>
        <v>1.186728671078519</v>
      </c>
      <c r="J60" s="32" t="s">
        <v>164</v>
      </c>
      <c r="K60" s="50">
        <f>+E60/I60</f>
        <v>1061742275.8100981</v>
      </c>
      <c r="L60" s="231"/>
      <c r="M60" s="54"/>
    </row>
    <row r="61" spans="1:13" ht="14.25" x14ac:dyDescent="0.2">
      <c r="A61" s="172" t="s">
        <v>526</v>
      </c>
      <c r="B61" s="366"/>
      <c r="C61" s="55" t="s">
        <v>141</v>
      </c>
      <c r="D61" s="55" t="s">
        <v>142</v>
      </c>
      <c r="E61" s="50">
        <v>1890000000</v>
      </c>
      <c r="F61" s="230"/>
      <c r="G61" s="326">
        <v>42691</v>
      </c>
      <c r="H61" s="141"/>
      <c r="I61" s="74">
        <f>132.7/111.82</f>
        <v>1.186728671078519</v>
      </c>
      <c r="J61" s="32" t="s">
        <v>164</v>
      </c>
      <c r="K61" s="50">
        <f>+E61/I61</f>
        <v>1592613413.715147</v>
      </c>
      <c r="L61" s="164"/>
      <c r="M61" s="54"/>
    </row>
    <row r="62" spans="1:13" ht="14.25" x14ac:dyDescent="0.2">
      <c r="A62" s="172" t="s">
        <v>526</v>
      </c>
      <c r="B62" s="366"/>
      <c r="C62" s="55" t="s">
        <v>141</v>
      </c>
      <c r="D62" s="55" t="s">
        <v>142</v>
      </c>
      <c r="E62" s="50">
        <v>1890000000</v>
      </c>
      <c r="F62" s="150"/>
      <c r="G62" s="326">
        <v>42704</v>
      </c>
      <c r="H62" s="141"/>
      <c r="I62" s="74">
        <f>132.7/111.82</f>
        <v>1.186728671078519</v>
      </c>
      <c r="J62" s="32" t="s">
        <v>164</v>
      </c>
      <c r="K62" s="50">
        <f>+E62/I62</f>
        <v>1592613413.715147</v>
      </c>
      <c r="L62" s="164"/>
      <c r="M62" s="54"/>
    </row>
    <row r="63" spans="1:13" ht="14.25" x14ac:dyDescent="0.2">
      <c r="A63" s="172" t="s">
        <v>526</v>
      </c>
      <c r="B63" s="366"/>
      <c r="C63" s="55" t="s">
        <v>141</v>
      </c>
      <c r="D63" s="55" t="s">
        <v>142</v>
      </c>
      <c r="E63" s="50">
        <v>1440000000</v>
      </c>
      <c r="F63" s="150"/>
      <c r="G63" s="326">
        <v>42755</v>
      </c>
      <c r="H63" s="141"/>
      <c r="I63" s="74">
        <f>133.4/111.82</f>
        <v>1.1929887318905386</v>
      </c>
      <c r="J63" s="32" t="s">
        <v>165</v>
      </c>
      <c r="K63" s="50">
        <f>+E63/I63</f>
        <v>1207052473.7631183</v>
      </c>
      <c r="L63" s="164"/>
      <c r="M63" s="54"/>
    </row>
    <row r="64" spans="1:13" ht="14.25" x14ac:dyDescent="0.2">
      <c r="A64" s="172" t="s">
        <v>526</v>
      </c>
      <c r="B64" s="366"/>
      <c r="C64" s="55" t="s">
        <v>141</v>
      </c>
      <c r="D64" s="55" t="s">
        <v>142</v>
      </c>
      <c r="E64" s="50">
        <v>1440000000</v>
      </c>
      <c r="F64" s="150"/>
      <c r="G64" s="326">
        <v>42755</v>
      </c>
      <c r="H64" s="141"/>
      <c r="I64" s="74">
        <f>133.4/111.82</f>
        <v>1.1929887318905386</v>
      </c>
      <c r="J64" s="32" t="s">
        <v>165</v>
      </c>
      <c r="K64" s="50">
        <f>+E64/I64</f>
        <v>1207052473.7631183</v>
      </c>
      <c r="L64" s="164"/>
      <c r="M64" s="54"/>
    </row>
    <row r="65" spans="1:13" ht="14.25" x14ac:dyDescent="0.2">
      <c r="A65" s="172" t="s">
        <v>526</v>
      </c>
      <c r="B65" s="366"/>
      <c r="C65" s="55" t="s">
        <v>141</v>
      </c>
      <c r="D65" s="55" t="s">
        <v>142</v>
      </c>
      <c r="E65" s="50">
        <v>960000000</v>
      </c>
      <c r="F65" s="150"/>
      <c r="G65" s="326">
        <v>42767</v>
      </c>
      <c r="H65" s="141"/>
      <c r="I65" s="74">
        <f>134.77/111.82</f>
        <v>1.2052405651940621</v>
      </c>
      <c r="J65" s="32" t="s">
        <v>166</v>
      </c>
      <c r="K65" s="50">
        <f>+E65/I65</f>
        <v>796521481.04177475</v>
      </c>
      <c r="L65" s="164"/>
      <c r="M65" s="54"/>
    </row>
    <row r="66" spans="1:13" ht="14.25" x14ac:dyDescent="0.2">
      <c r="A66" s="172" t="s">
        <v>526</v>
      </c>
      <c r="B66" s="366"/>
      <c r="C66" s="55" t="s">
        <v>141</v>
      </c>
      <c r="D66" s="55" t="s">
        <v>142</v>
      </c>
      <c r="E66" s="50">
        <v>3450000000</v>
      </c>
      <c r="F66" s="150"/>
      <c r="G66" s="326">
        <v>42826</v>
      </c>
      <c r="H66" s="141"/>
      <c r="I66" s="74">
        <f>134.77/111.82</f>
        <v>1.2052405651940621</v>
      </c>
      <c r="J66" s="32" t="s">
        <v>167</v>
      </c>
      <c r="K66" s="50">
        <f>+E66/I66</f>
        <v>2862499072.4938779</v>
      </c>
      <c r="L66" s="164"/>
      <c r="M66" s="54"/>
    </row>
    <row r="67" spans="1:13" ht="14.25" x14ac:dyDescent="0.2">
      <c r="A67" s="172" t="s">
        <v>526</v>
      </c>
      <c r="B67" s="366"/>
      <c r="C67" s="55" t="s">
        <v>141</v>
      </c>
      <c r="D67" s="55" t="s">
        <v>142</v>
      </c>
      <c r="E67" s="50">
        <v>2300000000</v>
      </c>
      <c r="F67" s="229"/>
      <c r="G67" s="326">
        <v>42788</v>
      </c>
      <c r="H67" s="141"/>
      <c r="I67" s="74">
        <f>134.77/111.82</f>
        <v>1.2052405651940621</v>
      </c>
      <c r="J67" s="32" t="s">
        <v>167</v>
      </c>
      <c r="K67" s="50">
        <f>+E67/I67</f>
        <v>1908332714.9959188</v>
      </c>
      <c r="L67" s="164"/>
      <c r="M67" s="54"/>
    </row>
    <row r="68" spans="1:13" ht="14.25" x14ac:dyDescent="0.2">
      <c r="A68" s="172" t="s">
        <v>526</v>
      </c>
      <c r="B68" s="366"/>
      <c r="C68" s="55" t="s">
        <v>141</v>
      </c>
      <c r="D68" s="55" t="s">
        <v>142</v>
      </c>
      <c r="E68" s="50">
        <v>3450000000</v>
      </c>
      <c r="F68" s="150"/>
      <c r="G68" s="326">
        <v>42786</v>
      </c>
      <c r="H68" s="141"/>
      <c r="I68" s="74">
        <f>136.12/111.82</f>
        <v>1.2173135396172421</v>
      </c>
      <c r="J68" s="32" t="s">
        <v>167</v>
      </c>
      <c r="K68" s="50">
        <f>+E68/I68</f>
        <v>2834109609.1683807</v>
      </c>
      <c r="L68" s="164"/>
      <c r="M68" s="54"/>
    </row>
    <row r="69" spans="1:13" ht="14.25" x14ac:dyDescent="0.2">
      <c r="A69" s="172" t="s">
        <v>526</v>
      </c>
      <c r="B69" s="366"/>
      <c r="C69" s="55" t="s">
        <v>141</v>
      </c>
      <c r="D69" s="55" t="s">
        <v>142</v>
      </c>
      <c r="E69" s="50">
        <v>330000000</v>
      </c>
      <c r="F69" s="229"/>
      <c r="G69" s="326">
        <v>42842</v>
      </c>
      <c r="H69" s="141"/>
      <c r="I69" s="74">
        <f>136.76/111.82</f>
        <v>1.2230370237882311</v>
      </c>
      <c r="J69" s="32" t="s">
        <v>167</v>
      </c>
      <c r="K69" s="50">
        <f>+E69/I69</f>
        <v>269820122.84293652</v>
      </c>
      <c r="L69" s="164"/>
      <c r="M69" s="54"/>
    </row>
    <row r="70" spans="1:13" ht="14.25" x14ac:dyDescent="0.2">
      <c r="A70" s="172" t="s">
        <v>526</v>
      </c>
      <c r="B70" s="366"/>
      <c r="C70" s="55" t="s">
        <v>141</v>
      </c>
      <c r="D70" s="55" t="s">
        <v>142</v>
      </c>
      <c r="E70" s="50">
        <v>90000000</v>
      </c>
      <c r="F70" s="150"/>
      <c r="G70" s="326">
        <v>42849</v>
      </c>
      <c r="H70" s="141"/>
      <c r="I70" s="74">
        <f>136.76/111.82</f>
        <v>1.2230370237882311</v>
      </c>
      <c r="J70" s="32" t="s">
        <v>167</v>
      </c>
      <c r="K70" s="50">
        <f>+E70/I70</f>
        <v>73587306.229891777</v>
      </c>
      <c r="L70" s="164"/>
      <c r="M70" s="54"/>
    </row>
    <row r="71" spans="1:13" ht="14.25" x14ac:dyDescent="0.2">
      <c r="A71" s="172" t="s">
        <v>526</v>
      </c>
      <c r="B71" s="366"/>
      <c r="C71" s="55" t="s">
        <v>141</v>
      </c>
      <c r="D71" s="55" t="s">
        <v>142</v>
      </c>
      <c r="E71" s="50">
        <v>420000000</v>
      </c>
      <c r="F71" s="229"/>
      <c r="G71" s="326">
        <v>42851</v>
      </c>
      <c r="H71" s="141"/>
      <c r="I71" s="74">
        <f>136.76/111.82</f>
        <v>1.2230370237882311</v>
      </c>
      <c r="J71" s="32" t="s">
        <v>167</v>
      </c>
      <c r="K71" s="50">
        <f>+E71/I71</f>
        <v>343407429.07282829</v>
      </c>
      <c r="L71" s="164"/>
      <c r="M71" s="54"/>
    </row>
    <row r="72" spans="1:13" ht="14.25" x14ac:dyDescent="0.2">
      <c r="A72" s="172" t="s">
        <v>526</v>
      </c>
      <c r="B72" s="366"/>
      <c r="C72" s="55" t="s">
        <v>141</v>
      </c>
      <c r="D72" s="55" t="s">
        <v>142</v>
      </c>
      <c r="E72" s="50">
        <v>75000000</v>
      </c>
      <c r="F72" s="150"/>
      <c r="G72" s="326">
        <v>42858</v>
      </c>
      <c r="H72" s="141"/>
      <c r="I72" s="74">
        <f>137.4/111.82</f>
        <v>1.2287605079592203</v>
      </c>
      <c r="J72" s="32" t="s">
        <v>168</v>
      </c>
      <c r="K72" s="50">
        <f>+E72/I72</f>
        <v>61037117.903930128</v>
      </c>
      <c r="L72" s="164"/>
      <c r="M72" s="54"/>
    </row>
    <row r="73" spans="1:13" ht="14.25" x14ac:dyDescent="0.2">
      <c r="A73" s="172" t="s">
        <v>526</v>
      </c>
      <c r="B73" s="366"/>
      <c r="C73" s="55" t="s">
        <v>141</v>
      </c>
      <c r="D73" s="55" t="s">
        <v>142</v>
      </c>
      <c r="E73" s="50">
        <v>280000000</v>
      </c>
      <c r="F73" s="150"/>
      <c r="G73" s="326">
        <v>42859</v>
      </c>
      <c r="H73" s="141"/>
      <c r="I73" s="74">
        <f>137.4/111.82</f>
        <v>1.2287605079592203</v>
      </c>
      <c r="J73" s="32" t="s">
        <v>168</v>
      </c>
      <c r="K73" s="50">
        <f>+E73/I73</f>
        <v>227871906.84133914</v>
      </c>
      <c r="L73" s="164"/>
      <c r="M73" s="54"/>
    </row>
    <row r="74" spans="1:13" ht="14.25" x14ac:dyDescent="0.2">
      <c r="A74" s="172" t="s">
        <v>526</v>
      </c>
      <c r="B74" s="366"/>
      <c r="C74" s="55" t="s">
        <v>141</v>
      </c>
      <c r="D74" s="55" t="s">
        <v>142</v>
      </c>
      <c r="E74" s="50">
        <v>50000000</v>
      </c>
      <c r="F74" s="150"/>
      <c r="G74" s="326">
        <v>42860</v>
      </c>
      <c r="H74" s="141"/>
      <c r="I74" s="74">
        <f>137.4/111.82</f>
        <v>1.2287605079592203</v>
      </c>
      <c r="J74" s="32" t="s">
        <v>168</v>
      </c>
      <c r="K74" s="50">
        <f>+E74/I74</f>
        <v>40691411.935953416</v>
      </c>
      <c r="L74" s="164"/>
      <c r="M74" s="54"/>
    </row>
    <row r="75" spans="1:13" ht="14.25" x14ac:dyDescent="0.2">
      <c r="A75" s="172" t="s">
        <v>526</v>
      </c>
      <c r="B75" s="366"/>
      <c r="C75" s="55" t="s">
        <v>141</v>
      </c>
      <c r="D75" s="55" t="s">
        <v>142</v>
      </c>
      <c r="E75" s="50">
        <v>187500000</v>
      </c>
      <c r="F75" s="150"/>
      <c r="G75" s="326">
        <v>42864</v>
      </c>
      <c r="H75" s="141"/>
      <c r="I75" s="74">
        <f>137.4/111.82</f>
        <v>1.2287605079592203</v>
      </c>
      <c r="J75" s="32" t="s">
        <v>168</v>
      </c>
      <c r="K75" s="50">
        <f>+E75/I75</f>
        <v>152592794.75982532</v>
      </c>
      <c r="L75" s="164"/>
      <c r="M75" s="54"/>
    </row>
    <row r="76" spans="1:13" ht="14.25" x14ac:dyDescent="0.2">
      <c r="A76" s="172" t="s">
        <v>526</v>
      </c>
      <c r="B76" s="366"/>
      <c r="C76" s="55" t="s">
        <v>141</v>
      </c>
      <c r="D76" s="55" t="s">
        <v>142</v>
      </c>
      <c r="E76" s="50">
        <v>100000000</v>
      </c>
      <c r="F76" s="150"/>
      <c r="G76" s="326">
        <v>42867</v>
      </c>
      <c r="H76" s="141"/>
      <c r="I76" s="74">
        <f>137.4/111.82</f>
        <v>1.2287605079592203</v>
      </c>
      <c r="J76" s="32" t="s">
        <v>168</v>
      </c>
      <c r="K76" s="50">
        <f>+E76/I76</f>
        <v>81382823.871906832</v>
      </c>
      <c r="L76" s="164"/>
      <c r="M76" s="54"/>
    </row>
    <row r="77" spans="1:13" ht="14.25" x14ac:dyDescent="0.2">
      <c r="A77" s="172" t="s">
        <v>526</v>
      </c>
      <c r="B77" s="366"/>
      <c r="C77" s="55" t="s">
        <v>141</v>
      </c>
      <c r="D77" s="55" t="s">
        <v>142</v>
      </c>
      <c r="E77" s="50">
        <v>187500000</v>
      </c>
      <c r="F77" s="150"/>
      <c r="G77" s="326">
        <v>42871</v>
      </c>
      <c r="H77" s="141"/>
      <c r="I77" s="74">
        <f>137.4/111.82</f>
        <v>1.2287605079592203</v>
      </c>
      <c r="J77" s="32" t="s">
        <v>168</v>
      </c>
      <c r="K77" s="50">
        <f>+E77/I77</f>
        <v>152592794.75982532</v>
      </c>
      <c r="L77" s="164"/>
      <c r="M77" s="54"/>
    </row>
    <row r="78" spans="1:13" ht="14.25" x14ac:dyDescent="0.2">
      <c r="A78" s="172" t="s">
        <v>526</v>
      </c>
      <c r="B78" s="366"/>
      <c r="C78" s="55" t="s">
        <v>141</v>
      </c>
      <c r="D78" s="55" t="s">
        <v>142</v>
      </c>
      <c r="E78" s="50">
        <v>90000000</v>
      </c>
      <c r="F78" s="150"/>
      <c r="G78" s="326">
        <v>42871</v>
      </c>
      <c r="H78" s="141"/>
      <c r="I78" s="74">
        <f>137.4/111.82</f>
        <v>1.2287605079592203</v>
      </c>
      <c r="J78" s="32" t="s">
        <v>168</v>
      </c>
      <c r="K78" s="50">
        <f>+E78/I78</f>
        <v>73244541.484716147</v>
      </c>
      <c r="L78" s="164"/>
      <c r="M78" s="54"/>
    </row>
    <row r="79" spans="1:13" ht="14.25" x14ac:dyDescent="0.2">
      <c r="A79" s="172" t="s">
        <v>526</v>
      </c>
      <c r="B79" s="366"/>
      <c r="C79" s="55" t="s">
        <v>141</v>
      </c>
      <c r="D79" s="55" t="s">
        <v>142</v>
      </c>
      <c r="E79" s="50">
        <v>25000000</v>
      </c>
      <c r="F79" s="229"/>
      <c r="G79" s="326">
        <v>42873</v>
      </c>
      <c r="H79" s="141"/>
      <c r="I79" s="74">
        <f>137.4/111.82</f>
        <v>1.2287605079592203</v>
      </c>
      <c r="J79" s="32" t="s">
        <v>168</v>
      </c>
      <c r="K79" s="50">
        <f>+E79/I79</f>
        <v>20345705.967976708</v>
      </c>
      <c r="L79" s="164"/>
      <c r="M79" s="54"/>
    </row>
    <row r="80" spans="1:13" ht="14.25" x14ac:dyDescent="0.2">
      <c r="A80" s="172" t="s">
        <v>526</v>
      </c>
      <c r="B80" s="366"/>
      <c r="C80" s="55" t="s">
        <v>141</v>
      </c>
      <c r="D80" s="55" t="s">
        <v>142</v>
      </c>
      <c r="E80" s="50">
        <v>15000000</v>
      </c>
      <c r="F80" s="229"/>
      <c r="G80" s="326">
        <v>43010</v>
      </c>
      <c r="H80" s="141"/>
      <c r="I80" s="74">
        <f>138.05/111.82</f>
        <v>1.2345734215703812</v>
      </c>
      <c r="J80" s="32" t="s">
        <v>169</v>
      </c>
      <c r="K80" s="50">
        <f>+E80/I80</f>
        <v>12149945.67185802</v>
      </c>
      <c r="L80" s="164"/>
      <c r="M80" s="54"/>
    </row>
    <row r="81" spans="1:13" ht="14.25" x14ac:dyDescent="0.2">
      <c r="A81" s="172" t="s">
        <v>526</v>
      </c>
      <c r="B81" s="366"/>
      <c r="C81" s="55" t="s">
        <v>141</v>
      </c>
      <c r="D81" s="55" t="s">
        <v>142</v>
      </c>
      <c r="E81" s="50">
        <v>10000000</v>
      </c>
      <c r="F81" s="229"/>
      <c r="G81" s="326">
        <v>43039</v>
      </c>
      <c r="H81" s="141"/>
      <c r="I81" s="74">
        <f>138.05/111.82</f>
        <v>1.2345734215703812</v>
      </c>
      <c r="J81" s="32" t="s">
        <v>170</v>
      </c>
      <c r="K81" s="50">
        <f>+E81/I81</f>
        <v>8099963.7812386798</v>
      </c>
      <c r="L81" s="164"/>
      <c r="M81" s="54"/>
    </row>
    <row r="82" spans="1:13" ht="14.25" x14ac:dyDescent="0.2">
      <c r="A82" s="172" t="s">
        <v>526</v>
      </c>
      <c r="B82" s="366" t="s">
        <v>992</v>
      </c>
      <c r="C82" s="55" t="s">
        <v>141</v>
      </c>
      <c r="D82" s="55" t="s">
        <v>142</v>
      </c>
      <c r="E82" s="50">
        <v>3504000000</v>
      </c>
      <c r="F82" s="150"/>
      <c r="G82" s="326">
        <v>43200</v>
      </c>
      <c r="H82" s="141"/>
      <c r="I82" s="74">
        <f>141.05/111.82</f>
        <v>1.2614022536218925</v>
      </c>
      <c r="J82" s="32" t="s">
        <v>171</v>
      </c>
      <c r="K82" s="50">
        <f>+E82/I82</f>
        <v>2777860900.3899322</v>
      </c>
      <c r="L82" s="164" t="s">
        <v>306</v>
      </c>
      <c r="M82" s="54" t="s">
        <v>935</v>
      </c>
    </row>
    <row r="83" spans="1:13" ht="14.25" x14ac:dyDescent="0.2">
      <c r="A83" s="172" t="s">
        <v>526</v>
      </c>
      <c r="B83" s="366" t="s">
        <v>992</v>
      </c>
      <c r="C83" s="55" t="s">
        <v>141</v>
      </c>
      <c r="D83" s="55" t="s">
        <v>142</v>
      </c>
      <c r="E83" s="50">
        <v>3504000000</v>
      </c>
      <c r="F83" s="150"/>
      <c r="G83" s="326">
        <v>43200</v>
      </c>
      <c r="H83" s="141"/>
      <c r="I83" s="74">
        <f>141.05/111.82</f>
        <v>1.2614022536218925</v>
      </c>
      <c r="J83" s="32" t="s">
        <v>171</v>
      </c>
      <c r="K83" s="50">
        <f>+E83/I83</f>
        <v>2777860900.3899322</v>
      </c>
      <c r="L83" s="164" t="s">
        <v>306</v>
      </c>
      <c r="M83" s="54" t="s">
        <v>935</v>
      </c>
    </row>
    <row r="84" spans="1:13" ht="14.25" x14ac:dyDescent="0.2">
      <c r="A84" s="172" t="s">
        <v>526</v>
      </c>
      <c r="B84" s="366" t="s">
        <v>992</v>
      </c>
      <c r="C84" s="55" t="s">
        <v>141</v>
      </c>
      <c r="D84" s="55" t="s">
        <v>142</v>
      </c>
      <c r="E84" s="50">
        <v>2336000000</v>
      </c>
      <c r="F84" s="150"/>
      <c r="G84" s="326">
        <v>43196</v>
      </c>
      <c r="H84" s="141"/>
      <c r="I84" s="74">
        <f>141.05/111.82</f>
        <v>1.2614022536218925</v>
      </c>
      <c r="J84" s="32" t="s">
        <v>171</v>
      </c>
      <c r="K84" s="50">
        <f>+E84/I84</f>
        <v>1851907266.9266214</v>
      </c>
      <c r="L84" s="164" t="s">
        <v>306</v>
      </c>
      <c r="M84" s="54" t="s">
        <v>935</v>
      </c>
    </row>
    <row r="85" spans="1:13" ht="14.25" x14ac:dyDescent="0.2">
      <c r="A85" s="172" t="s">
        <v>526</v>
      </c>
      <c r="B85" s="366" t="s">
        <v>992</v>
      </c>
      <c r="C85" s="55" t="s">
        <v>141</v>
      </c>
      <c r="D85" s="55" t="s">
        <v>142</v>
      </c>
      <c r="E85" s="50">
        <v>18750000000</v>
      </c>
      <c r="F85" s="150"/>
      <c r="G85" s="326">
        <v>43304</v>
      </c>
      <c r="H85" s="141"/>
      <c r="I85" s="74">
        <f>142.28/111.82</f>
        <v>1.272402074763012</v>
      </c>
      <c r="J85" s="32" t="s">
        <v>304</v>
      </c>
      <c r="K85" s="50">
        <f>+E85/I85</f>
        <v>14735908068.597132</v>
      </c>
      <c r="L85" s="164" t="s">
        <v>306</v>
      </c>
      <c r="M85" s="54" t="s">
        <v>934</v>
      </c>
    </row>
    <row r="86" spans="1:13" ht="14.25" x14ac:dyDescent="0.2">
      <c r="A86" s="172" t="s">
        <v>526</v>
      </c>
      <c r="B86" s="366" t="s">
        <v>992</v>
      </c>
      <c r="C86" s="55" t="s">
        <v>141</v>
      </c>
      <c r="D86" s="55" t="s">
        <v>142</v>
      </c>
      <c r="E86" s="50">
        <v>6250000000</v>
      </c>
      <c r="F86" s="150"/>
      <c r="G86" s="326">
        <v>43326</v>
      </c>
      <c r="H86" s="141"/>
      <c r="I86" s="74">
        <f>142.1/111.82</f>
        <v>1.2707923448399214</v>
      </c>
      <c r="J86" s="32" t="s">
        <v>307</v>
      </c>
      <c r="K86" s="50">
        <f>+E86/I86</f>
        <v>4918191414.4968328</v>
      </c>
      <c r="L86" s="164" t="s">
        <v>306</v>
      </c>
      <c r="M86" s="54" t="s">
        <v>933</v>
      </c>
    </row>
    <row r="87" spans="1:13" ht="14.25" x14ac:dyDescent="0.2">
      <c r="A87" s="172" t="s">
        <v>526</v>
      </c>
      <c r="B87" s="366" t="s">
        <v>992</v>
      </c>
      <c r="C87" s="55" t="s">
        <v>141</v>
      </c>
      <c r="D87" s="55" t="s">
        <v>142</v>
      </c>
      <c r="E87" s="50">
        <v>1200000000</v>
      </c>
      <c r="F87" s="150"/>
      <c r="G87" s="326">
        <v>43349</v>
      </c>
      <c r="H87" s="141"/>
      <c r="I87" s="74">
        <f>142.27/111.82</f>
        <v>1.2723126453228404</v>
      </c>
      <c r="J87" s="32" t="s">
        <v>308</v>
      </c>
      <c r="K87" s="50">
        <f>+E87/I87</f>
        <v>943164405.70745754</v>
      </c>
      <c r="L87" s="164" t="s">
        <v>306</v>
      </c>
      <c r="M87" s="54" t="s">
        <v>932</v>
      </c>
    </row>
    <row r="88" spans="1:13" ht="14.25" x14ac:dyDescent="0.2">
      <c r="A88" s="172" t="s">
        <v>526</v>
      </c>
      <c r="B88" s="366" t="s">
        <v>992</v>
      </c>
      <c r="C88" s="55" t="s">
        <v>141</v>
      </c>
      <c r="D88" s="55" t="s">
        <v>142</v>
      </c>
      <c r="E88" s="50">
        <v>31260000000</v>
      </c>
      <c r="F88" s="150"/>
      <c r="G88" s="326">
        <v>43350</v>
      </c>
      <c r="H88" s="141"/>
      <c r="I88" s="74">
        <f>142.27/111.82</f>
        <v>1.2723126453228404</v>
      </c>
      <c r="J88" s="32" t="s">
        <v>308</v>
      </c>
      <c r="K88" s="50">
        <f>+E88/I88</f>
        <v>24569432768.679268</v>
      </c>
      <c r="L88" s="164" t="s">
        <v>306</v>
      </c>
      <c r="M88" s="54" t="s">
        <v>932</v>
      </c>
    </row>
    <row r="89" spans="1:13" ht="14.25" x14ac:dyDescent="0.2">
      <c r="A89" s="172" t="s">
        <v>526</v>
      </c>
      <c r="B89" s="366" t="s">
        <v>992</v>
      </c>
      <c r="C89" s="55" t="s">
        <v>141</v>
      </c>
      <c r="D89" s="55" t="s">
        <v>142</v>
      </c>
      <c r="E89" s="50">
        <v>774948587</v>
      </c>
      <c r="F89" s="150"/>
      <c r="G89" s="326">
        <v>43367</v>
      </c>
      <c r="H89" s="141"/>
      <c r="I89" s="74">
        <f>142.27/111.82</f>
        <v>1.2723126453228404</v>
      </c>
      <c r="J89" s="32" t="s">
        <v>308</v>
      </c>
      <c r="K89" s="50">
        <f>+E89/I89</f>
        <v>609086602.92640746</v>
      </c>
      <c r="L89" s="164" t="s">
        <v>306</v>
      </c>
      <c r="M89" s="54" t="s">
        <v>931</v>
      </c>
    </row>
    <row r="90" spans="1:13" ht="14.25" x14ac:dyDescent="0.2">
      <c r="A90" s="172" t="s">
        <v>526</v>
      </c>
      <c r="B90" s="366" t="s">
        <v>992</v>
      </c>
      <c r="C90" s="55" t="s">
        <v>141</v>
      </c>
      <c r="D90" s="55" t="s">
        <v>142</v>
      </c>
      <c r="E90" s="50">
        <v>500000000</v>
      </c>
      <c r="F90" s="150"/>
      <c r="G90" s="326">
        <v>43368</v>
      </c>
      <c r="H90" s="141"/>
      <c r="I90" s="74">
        <f>142.27/111.82</f>
        <v>1.2723126453228404</v>
      </c>
      <c r="J90" s="32" t="s">
        <v>308</v>
      </c>
      <c r="K90" s="50">
        <f>+E90/I90</f>
        <v>392985169.044774</v>
      </c>
      <c r="L90" s="164" t="s">
        <v>306</v>
      </c>
      <c r="M90" s="54" t="s">
        <v>931</v>
      </c>
    </row>
    <row r="91" spans="1:13" ht="14.25" x14ac:dyDescent="0.2">
      <c r="A91" s="172" t="s">
        <v>526</v>
      </c>
      <c r="B91" s="366" t="s">
        <v>992</v>
      </c>
      <c r="C91" s="55" t="s">
        <v>141</v>
      </c>
      <c r="D91" s="55" t="s">
        <v>142</v>
      </c>
      <c r="E91" s="50">
        <v>15938500</v>
      </c>
      <c r="F91" s="150"/>
      <c r="G91" s="326">
        <v>43369</v>
      </c>
      <c r="H91" s="141"/>
      <c r="I91" s="74">
        <f>142.27/111.82</f>
        <v>1.2723126453228404</v>
      </c>
      <c r="J91" s="32" t="s">
        <v>308</v>
      </c>
      <c r="K91" s="50">
        <f>+E91/I91</f>
        <v>12527188.233640261</v>
      </c>
      <c r="L91" s="164" t="s">
        <v>306</v>
      </c>
      <c r="M91" s="54" t="s">
        <v>931</v>
      </c>
    </row>
    <row r="92" spans="1:13" ht="14.25" x14ac:dyDescent="0.2">
      <c r="A92" s="172" t="s">
        <v>526</v>
      </c>
      <c r="B92" s="366" t="s">
        <v>992</v>
      </c>
      <c r="C92" s="55" t="s">
        <v>141</v>
      </c>
      <c r="D92" s="55" t="s">
        <v>142</v>
      </c>
      <c r="E92" s="50">
        <v>3849112913</v>
      </c>
      <c r="F92" s="150"/>
      <c r="G92" s="326">
        <v>43370</v>
      </c>
      <c r="H92" s="141"/>
      <c r="I92" s="74">
        <f>142.27/111.82</f>
        <v>1.2723126453228404</v>
      </c>
      <c r="J92" s="32" t="s">
        <v>308</v>
      </c>
      <c r="K92" s="50">
        <f>+E92/I92</f>
        <v>3025288577.5754547</v>
      </c>
      <c r="L92" s="164" t="s">
        <v>306</v>
      </c>
      <c r="M92" s="54" t="s">
        <v>931</v>
      </c>
    </row>
    <row r="93" spans="1:13" ht="14.25" x14ac:dyDescent="0.2">
      <c r="A93" s="172" t="s">
        <v>526</v>
      </c>
      <c r="B93" s="366" t="s">
        <v>992</v>
      </c>
      <c r="C93" s="55" t="s">
        <v>141</v>
      </c>
      <c r="D93" s="55" t="s">
        <v>142</v>
      </c>
      <c r="E93" s="50">
        <v>22318303139</v>
      </c>
      <c r="F93" s="150"/>
      <c r="G93" s="326">
        <v>43383</v>
      </c>
      <c r="H93" s="141"/>
      <c r="I93" s="74">
        <f>142.5/111.82</f>
        <v>1.2743695224467895</v>
      </c>
      <c r="J93" s="32" t="s">
        <v>314</v>
      </c>
      <c r="K93" s="50">
        <f>+E93/I93</f>
        <v>17513211628.091087</v>
      </c>
      <c r="L93" s="164"/>
      <c r="M93" s="54" t="s">
        <v>930</v>
      </c>
    </row>
    <row r="94" spans="1:13" ht="14.25" x14ac:dyDescent="0.2">
      <c r="A94" s="172" t="s">
        <v>526</v>
      </c>
      <c r="B94" s="366" t="s">
        <v>992</v>
      </c>
      <c r="C94" s="55" t="s">
        <v>141</v>
      </c>
      <c r="D94" s="55" t="s">
        <v>142</v>
      </c>
      <c r="E94" s="50">
        <v>134904238</v>
      </c>
      <c r="F94" s="150"/>
      <c r="G94" s="326">
        <v>43383</v>
      </c>
      <c r="H94" s="141"/>
      <c r="I94" s="74">
        <f>142.5/111.82</f>
        <v>1.2743695224467895</v>
      </c>
      <c r="J94" s="32" t="s">
        <v>314</v>
      </c>
      <c r="K94" s="50">
        <f>+E94/I94</f>
        <v>105859592.23270175</v>
      </c>
      <c r="L94" s="164"/>
      <c r="M94" s="54" t="s">
        <v>930</v>
      </c>
    </row>
    <row r="95" spans="1:13" ht="14.25" x14ac:dyDescent="0.2">
      <c r="A95" s="172" t="s">
        <v>526</v>
      </c>
      <c r="B95" s="366" t="s">
        <v>992</v>
      </c>
      <c r="C95" s="55" t="s">
        <v>141</v>
      </c>
      <c r="D95" s="55" t="s">
        <v>142</v>
      </c>
      <c r="E95" s="50">
        <v>22183398901</v>
      </c>
      <c r="F95" s="150"/>
      <c r="G95" s="326">
        <v>43383</v>
      </c>
      <c r="H95" s="141"/>
      <c r="I95" s="74">
        <f>142.5/111.82</f>
        <v>1.2743695224467895</v>
      </c>
      <c r="J95" s="32" t="s">
        <v>314</v>
      </c>
      <c r="K95" s="50">
        <f>+E95/I95</f>
        <v>17407352035.858387</v>
      </c>
      <c r="L95" s="164"/>
      <c r="M95" s="54" t="s">
        <v>930</v>
      </c>
    </row>
    <row r="96" spans="1:13" ht="14.25" x14ac:dyDescent="0.2">
      <c r="A96" s="172" t="s">
        <v>526</v>
      </c>
      <c r="B96" s="366" t="s">
        <v>992</v>
      </c>
      <c r="C96" s="55" t="s">
        <v>141</v>
      </c>
      <c r="D96" s="55" t="s">
        <v>142</v>
      </c>
      <c r="E96" s="50">
        <v>385000000</v>
      </c>
      <c r="F96" s="150"/>
      <c r="G96" s="326">
        <v>43399</v>
      </c>
      <c r="H96" s="141"/>
      <c r="I96" s="74">
        <f>142.5/111.82</f>
        <v>1.2743695224467895</v>
      </c>
      <c r="J96" s="32" t="s">
        <v>314</v>
      </c>
      <c r="K96" s="50">
        <f>+E96/I96</f>
        <v>302110175.43859649</v>
      </c>
      <c r="L96" s="164" t="s">
        <v>306</v>
      </c>
      <c r="M96" s="54"/>
    </row>
    <row r="97" spans="1:14" ht="14.25" x14ac:dyDescent="0.2">
      <c r="A97" s="172" t="s">
        <v>526</v>
      </c>
      <c r="B97" s="366" t="s">
        <v>992</v>
      </c>
      <c r="C97" s="55" t="s">
        <v>141</v>
      </c>
      <c r="D97" s="55" t="s">
        <v>142</v>
      </c>
      <c r="E97" s="50">
        <v>14493870000</v>
      </c>
      <c r="F97" s="150"/>
      <c r="G97" s="326">
        <v>43431</v>
      </c>
      <c r="H97" s="141"/>
      <c r="I97" s="74">
        <f>142.67/111.82</f>
        <v>1.2758898229297084</v>
      </c>
      <c r="J97" s="32" t="s">
        <v>319</v>
      </c>
      <c r="K97" s="50">
        <f>+E97/I97</f>
        <v>11359813159.03834</v>
      </c>
      <c r="L97" s="164" t="s">
        <v>306</v>
      </c>
      <c r="M97" s="54" t="s">
        <v>929</v>
      </c>
    </row>
    <row r="98" spans="1:14" ht="14.25" x14ac:dyDescent="0.2">
      <c r="A98" s="172" t="s">
        <v>526</v>
      </c>
      <c r="B98" s="366" t="s">
        <v>992</v>
      </c>
      <c r="C98" s="55" t="s">
        <v>141</v>
      </c>
      <c r="D98" s="55" t="s">
        <v>142</v>
      </c>
      <c r="E98" s="50">
        <v>4980000000</v>
      </c>
      <c r="F98" s="150"/>
      <c r="G98" s="326">
        <v>43494</v>
      </c>
      <c r="H98" s="141"/>
      <c r="I98" s="74">
        <f>100/78.05</f>
        <v>1.2812299807815504</v>
      </c>
      <c r="J98" s="32" t="s">
        <v>335</v>
      </c>
      <c r="K98" s="50">
        <f>+E98/I98</f>
        <v>3886889999.9999995</v>
      </c>
      <c r="L98" s="164" t="s">
        <v>341</v>
      </c>
      <c r="M98" s="54" t="s">
        <v>928</v>
      </c>
    </row>
    <row r="99" spans="1:14" ht="14.25" x14ac:dyDescent="0.2">
      <c r="A99" s="172" t="s">
        <v>526</v>
      </c>
      <c r="B99" s="366" t="s">
        <v>992</v>
      </c>
      <c r="C99" s="55" t="s">
        <v>141</v>
      </c>
      <c r="D99" s="55" t="s">
        <v>142</v>
      </c>
      <c r="E99" s="50">
        <v>645000000</v>
      </c>
      <c r="F99" s="150"/>
      <c r="G99" s="326">
        <v>43495</v>
      </c>
      <c r="H99" s="141"/>
      <c r="I99" s="74">
        <f>100/78.05</f>
        <v>1.2812299807815504</v>
      </c>
      <c r="J99" s="32" t="s">
        <v>335</v>
      </c>
      <c r="K99" s="50">
        <f>+E99/I99</f>
        <v>503422499.99999994</v>
      </c>
      <c r="L99" s="164" t="s">
        <v>341</v>
      </c>
      <c r="M99" s="54" t="s">
        <v>928</v>
      </c>
    </row>
    <row r="100" spans="1:14" ht="14.25" x14ac:dyDescent="0.2">
      <c r="A100" s="172" t="s">
        <v>526</v>
      </c>
      <c r="B100" s="366" t="s">
        <v>992</v>
      </c>
      <c r="C100" s="55" t="s">
        <v>141</v>
      </c>
      <c r="D100" s="55" t="s">
        <v>142</v>
      </c>
      <c r="E100" s="50">
        <v>16875000000</v>
      </c>
      <c r="F100" s="150"/>
      <c r="G100" s="326">
        <v>43497</v>
      </c>
      <c r="H100" s="141"/>
      <c r="I100" s="74">
        <f>100/78.05</f>
        <v>1.2812299807815504</v>
      </c>
      <c r="J100" s="32" t="s">
        <v>335</v>
      </c>
      <c r="K100" s="50">
        <f>+E100/I100</f>
        <v>13170937500</v>
      </c>
      <c r="L100" s="164" t="s">
        <v>341</v>
      </c>
      <c r="M100" s="54" t="s">
        <v>928</v>
      </c>
    </row>
    <row r="101" spans="1:14" ht="14.25" x14ac:dyDescent="0.2">
      <c r="A101" s="172" t="s">
        <v>526</v>
      </c>
      <c r="B101" s="366" t="s">
        <v>992</v>
      </c>
      <c r="C101" s="55" t="s">
        <v>141</v>
      </c>
      <c r="D101" s="55" t="s">
        <v>142</v>
      </c>
      <c r="E101" s="50">
        <v>9562500000</v>
      </c>
      <c r="F101" s="150"/>
      <c r="G101" s="326">
        <v>43504</v>
      </c>
      <c r="H101" s="141"/>
      <c r="I101" s="74">
        <f>100.6/78.05</f>
        <v>1.2889173606662396</v>
      </c>
      <c r="J101" s="32" t="s">
        <v>337</v>
      </c>
      <c r="K101" s="50">
        <f>+E101/I101</f>
        <v>7419017147.1172962</v>
      </c>
      <c r="L101" s="164" t="s">
        <v>341</v>
      </c>
      <c r="M101" s="54" t="s">
        <v>927</v>
      </c>
    </row>
    <row r="102" spans="1:14" ht="14.25" x14ac:dyDescent="0.2">
      <c r="A102" s="172" t="s">
        <v>526</v>
      </c>
      <c r="B102" s="366" t="s">
        <v>992</v>
      </c>
      <c r="C102" s="55" t="s">
        <v>141</v>
      </c>
      <c r="D102" s="55" t="s">
        <v>142</v>
      </c>
      <c r="E102" s="50">
        <v>9562500000</v>
      </c>
      <c r="F102" s="150"/>
      <c r="G102" s="326">
        <v>43504</v>
      </c>
      <c r="H102" s="141"/>
      <c r="I102" s="74">
        <f>100.6/78.05</f>
        <v>1.2889173606662396</v>
      </c>
      <c r="J102" s="32" t="s">
        <v>337</v>
      </c>
      <c r="K102" s="50">
        <f>+E102/I102</f>
        <v>7419017147.1172962</v>
      </c>
      <c r="L102" s="164" t="s">
        <v>341</v>
      </c>
      <c r="M102" s="54" t="s">
        <v>927</v>
      </c>
    </row>
    <row r="103" spans="1:14" ht="14.25" x14ac:dyDescent="0.2">
      <c r="A103" s="172" t="s">
        <v>526</v>
      </c>
      <c r="B103" s="366" t="s">
        <v>992</v>
      </c>
      <c r="C103" s="55" t="s">
        <v>141</v>
      </c>
      <c r="D103" s="55" t="s">
        <v>142</v>
      </c>
      <c r="E103" s="50">
        <v>1600000000</v>
      </c>
      <c r="F103" s="150"/>
      <c r="G103" s="326">
        <v>43518</v>
      </c>
      <c r="H103" s="141"/>
      <c r="I103" s="74">
        <f>100.6/78.05</f>
        <v>1.2889173606662396</v>
      </c>
      <c r="J103" s="32" t="s">
        <v>337</v>
      </c>
      <c r="K103" s="50">
        <f>+E103/I103</f>
        <v>1241351888.6679921</v>
      </c>
      <c r="L103" s="164" t="s">
        <v>341</v>
      </c>
      <c r="M103" s="54" t="s">
        <v>926</v>
      </c>
    </row>
    <row r="104" spans="1:14" ht="14.25" x14ac:dyDescent="0.2">
      <c r="A104" s="172" t="s">
        <v>526</v>
      </c>
      <c r="B104" s="366" t="s">
        <v>992</v>
      </c>
      <c r="C104" s="55" t="s">
        <v>141</v>
      </c>
      <c r="D104" s="55" t="s">
        <v>142</v>
      </c>
      <c r="E104" s="50">
        <v>1500000000</v>
      </c>
      <c r="F104" s="150"/>
      <c r="G104" s="326">
        <v>43521</v>
      </c>
      <c r="H104" s="141"/>
      <c r="I104" s="74">
        <f>100.6/78.05</f>
        <v>1.2889173606662396</v>
      </c>
      <c r="J104" s="32" t="s">
        <v>337</v>
      </c>
      <c r="K104" s="50">
        <f>+E104/I104</f>
        <v>1163767395.6262424</v>
      </c>
      <c r="L104" s="164" t="s">
        <v>341</v>
      </c>
      <c r="M104" s="54" t="s">
        <v>926</v>
      </c>
    </row>
    <row r="105" spans="1:14" ht="14.25" x14ac:dyDescent="0.2">
      <c r="A105" s="172" t="s">
        <v>526</v>
      </c>
      <c r="B105" s="366" t="s">
        <v>992</v>
      </c>
      <c r="C105" s="55" t="s">
        <v>141</v>
      </c>
      <c r="D105" s="55" t="s">
        <v>142</v>
      </c>
      <c r="E105" s="50">
        <v>3275000004.98</v>
      </c>
      <c r="F105" s="150"/>
      <c r="G105" s="326">
        <v>43522</v>
      </c>
      <c r="H105" s="141"/>
      <c r="I105" s="74">
        <f>100.6/78.05</f>
        <v>1.2889173606662396</v>
      </c>
      <c r="J105" s="32" t="s">
        <v>337</v>
      </c>
      <c r="K105" s="50">
        <f>+E105/I105</f>
        <v>2540892150.9810038</v>
      </c>
      <c r="L105" s="164" t="s">
        <v>341</v>
      </c>
      <c r="M105" s="54" t="s">
        <v>926</v>
      </c>
    </row>
    <row r="106" spans="1:14" ht="14.25" x14ac:dyDescent="0.2">
      <c r="A106" s="172" t="s">
        <v>526</v>
      </c>
      <c r="B106" s="366" t="s">
        <v>992</v>
      </c>
      <c r="C106" s="55" t="s">
        <v>141</v>
      </c>
      <c r="D106" s="55" t="s">
        <v>142</v>
      </c>
      <c r="E106" s="50">
        <v>4500000000</v>
      </c>
      <c r="F106" s="150"/>
      <c r="G106" s="326">
        <v>43544</v>
      </c>
      <c r="H106" s="141"/>
      <c r="I106" s="74">
        <f>101.18/78.05</f>
        <v>1.2963484945547727</v>
      </c>
      <c r="J106" s="32" t="s">
        <v>342</v>
      </c>
      <c r="K106" s="50">
        <f>+E106/I106</f>
        <v>3471288792.2514324</v>
      </c>
      <c r="L106" s="164" t="s">
        <v>341</v>
      </c>
      <c r="M106" s="54" t="s">
        <v>924</v>
      </c>
      <c r="N106" s="166" t="s">
        <v>925</v>
      </c>
    </row>
    <row r="107" spans="1:14" ht="14.25" x14ac:dyDescent="0.2">
      <c r="A107" s="172" t="s">
        <v>526</v>
      </c>
      <c r="B107" s="366" t="s">
        <v>992</v>
      </c>
      <c r="C107" s="55" t="s">
        <v>141</v>
      </c>
      <c r="D107" s="55" t="s">
        <v>142</v>
      </c>
      <c r="E107" s="50">
        <v>13500000000</v>
      </c>
      <c r="F107" s="150"/>
      <c r="G107" s="326">
        <v>43543</v>
      </c>
      <c r="H107" s="141"/>
      <c r="I107" s="74">
        <f>101.18/78.05</f>
        <v>1.2963484945547727</v>
      </c>
      <c r="J107" s="32" t="s">
        <v>342</v>
      </c>
      <c r="K107" s="50">
        <f>+E107/I107</f>
        <v>10413866376.754297</v>
      </c>
      <c r="L107" s="164" t="s">
        <v>341</v>
      </c>
      <c r="M107" s="54" t="s">
        <v>924</v>
      </c>
    </row>
    <row r="108" spans="1:14" ht="14.25" x14ac:dyDescent="0.2">
      <c r="A108" s="172" t="s">
        <v>526</v>
      </c>
      <c r="B108" s="366" t="s">
        <v>992</v>
      </c>
      <c r="C108" s="55" t="s">
        <v>141</v>
      </c>
      <c r="D108" s="55" t="s">
        <v>142</v>
      </c>
      <c r="E108" s="50">
        <v>13500000000</v>
      </c>
      <c r="F108" s="150"/>
      <c r="G108" s="326">
        <v>43546</v>
      </c>
      <c r="H108" s="141"/>
      <c r="I108" s="74">
        <f>101.18/78.05</f>
        <v>1.2963484945547727</v>
      </c>
      <c r="J108" s="32" t="s">
        <v>342</v>
      </c>
      <c r="K108" s="50">
        <f>+E108/I108</f>
        <v>10413866376.754297</v>
      </c>
      <c r="L108" s="164" t="s">
        <v>341</v>
      </c>
      <c r="M108" s="54" t="s">
        <v>923</v>
      </c>
    </row>
    <row r="109" spans="1:14" ht="14.25" x14ac:dyDescent="0.2">
      <c r="A109" s="172" t="s">
        <v>526</v>
      </c>
      <c r="B109" s="366" t="s">
        <v>992</v>
      </c>
      <c r="C109" s="55" t="s">
        <v>141</v>
      </c>
      <c r="D109" s="55" t="s">
        <v>142</v>
      </c>
      <c r="E109" s="50">
        <v>8000000000</v>
      </c>
      <c r="F109" s="150"/>
      <c r="G109" s="326">
        <v>43551</v>
      </c>
      <c r="H109" s="141"/>
      <c r="I109" s="74">
        <f>101.18/78.05</f>
        <v>1.2963484945547727</v>
      </c>
      <c r="J109" s="32" t="s">
        <v>342</v>
      </c>
      <c r="K109" s="50">
        <f>+E109/I109</f>
        <v>6171180075.113658</v>
      </c>
      <c r="L109" s="164" t="s">
        <v>341</v>
      </c>
      <c r="M109" s="54"/>
    </row>
    <row r="110" spans="1:14" ht="14.25" x14ac:dyDescent="0.2">
      <c r="A110" s="172" t="s">
        <v>526</v>
      </c>
      <c r="B110" s="366" t="s">
        <v>992</v>
      </c>
      <c r="C110" s="55" t="s">
        <v>141</v>
      </c>
      <c r="D110" s="55" t="s">
        <v>142</v>
      </c>
      <c r="E110" s="50">
        <v>1245000000</v>
      </c>
      <c r="F110" s="150"/>
      <c r="G110" s="326">
        <v>43558</v>
      </c>
      <c r="H110" s="141"/>
      <c r="I110" s="74">
        <f>101.62/78.05</f>
        <v>1.3019859064702115</v>
      </c>
      <c r="J110" s="32" t="s">
        <v>346</v>
      </c>
      <c r="K110" s="50">
        <f>+E110/I110</f>
        <v>956231548.90769529</v>
      </c>
      <c r="L110" s="164" t="s">
        <v>341</v>
      </c>
      <c r="M110" s="54" t="s">
        <v>922</v>
      </c>
    </row>
    <row r="111" spans="1:14" ht="14.25" x14ac:dyDescent="0.2">
      <c r="A111" s="172" t="s">
        <v>526</v>
      </c>
      <c r="B111" s="366" t="s">
        <v>992</v>
      </c>
      <c r="C111" s="55" t="s">
        <v>141</v>
      </c>
      <c r="D111" s="55" t="s">
        <v>142</v>
      </c>
      <c r="E111" s="50">
        <v>1494000000</v>
      </c>
      <c r="F111" s="150"/>
      <c r="G111" s="326">
        <v>43559</v>
      </c>
      <c r="H111" s="141"/>
      <c r="I111" s="74">
        <f>101.62/78.05</f>
        <v>1.3019859064702115</v>
      </c>
      <c r="J111" s="32" t="s">
        <v>346</v>
      </c>
      <c r="K111" s="50">
        <f>+E111/I111</f>
        <v>1147477858.6892343</v>
      </c>
      <c r="L111" s="164" t="s">
        <v>341</v>
      </c>
      <c r="M111" s="54" t="s">
        <v>922</v>
      </c>
    </row>
    <row r="112" spans="1:14" ht="14.25" x14ac:dyDescent="0.2">
      <c r="A112" s="172" t="s">
        <v>526</v>
      </c>
      <c r="B112" s="366" t="s">
        <v>992</v>
      </c>
      <c r="C112" s="55" t="s">
        <v>141</v>
      </c>
      <c r="D112" s="55" t="s">
        <v>142</v>
      </c>
      <c r="E112" s="50">
        <v>10261000000</v>
      </c>
      <c r="F112" s="150"/>
      <c r="G112" s="326">
        <v>43560</v>
      </c>
      <c r="H112" s="141"/>
      <c r="I112" s="74">
        <f>101.62/78.05</f>
        <v>1.3019859064702115</v>
      </c>
      <c r="J112" s="32" t="s">
        <v>346</v>
      </c>
      <c r="K112" s="50">
        <f>+E112/I112</f>
        <v>7881037689.4312134</v>
      </c>
      <c r="L112" s="164" t="s">
        <v>341</v>
      </c>
      <c r="M112" s="54" t="s">
        <v>922</v>
      </c>
    </row>
    <row r="113" spans="1:14" ht="14.25" x14ac:dyDescent="0.2">
      <c r="A113" s="172" t="s">
        <v>526</v>
      </c>
      <c r="B113" s="366" t="s">
        <v>992</v>
      </c>
      <c r="C113" s="55" t="s">
        <v>141</v>
      </c>
      <c r="D113" s="55" t="s">
        <v>142</v>
      </c>
      <c r="E113" s="50">
        <v>8527000000</v>
      </c>
      <c r="F113" s="150"/>
      <c r="G113" s="326">
        <v>43567</v>
      </c>
      <c r="H113" s="141"/>
      <c r="I113" s="74">
        <f>101.62/78.05</f>
        <v>1.3019859064702115</v>
      </c>
      <c r="J113" s="32" t="s">
        <v>346</v>
      </c>
      <c r="K113" s="50">
        <f>+E113/I113</f>
        <v>6549226038.1814594</v>
      </c>
      <c r="L113" s="164" t="s">
        <v>341</v>
      </c>
      <c r="M113" s="54" t="s">
        <v>921</v>
      </c>
    </row>
    <row r="114" spans="1:14" ht="14.25" x14ac:dyDescent="0.2">
      <c r="A114" s="172" t="s">
        <v>526</v>
      </c>
      <c r="B114" s="366" t="s">
        <v>992</v>
      </c>
      <c r="C114" s="55" t="s">
        <v>141</v>
      </c>
      <c r="D114" s="55" t="s">
        <v>142</v>
      </c>
      <c r="E114" s="50">
        <v>1494000000</v>
      </c>
      <c r="F114" s="150"/>
      <c r="G114" s="326">
        <v>43570</v>
      </c>
      <c r="H114" s="141"/>
      <c r="I114" s="74">
        <f>101.62/78.05</f>
        <v>1.3019859064702115</v>
      </c>
      <c r="J114" s="32" t="s">
        <v>346</v>
      </c>
      <c r="K114" s="50">
        <f>+E114/I114</f>
        <v>1147477858.6892343</v>
      </c>
      <c r="L114" s="164" t="s">
        <v>341</v>
      </c>
      <c r="M114" s="54" t="s">
        <v>920</v>
      </c>
    </row>
    <row r="115" spans="1:14" ht="14.25" x14ac:dyDescent="0.2">
      <c r="A115" s="172" t="s">
        <v>526</v>
      </c>
      <c r="B115" s="366" t="s">
        <v>992</v>
      </c>
      <c r="C115" s="55" t="s">
        <v>141</v>
      </c>
      <c r="D115" s="55" t="s">
        <v>142</v>
      </c>
      <c r="E115" s="50">
        <v>4500000000</v>
      </c>
      <c r="F115" s="150"/>
      <c r="G115" s="326">
        <v>43579</v>
      </c>
      <c r="H115" s="141"/>
      <c r="I115" s="74">
        <f>101.62/78.05</f>
        <v>1.3019859064702115</v>
      </c>
      <c r="J115" s="32" t="s">
        <v>346</v>
      </c>
      <c r="K115" s="50">
        <f>+E115/I115</f>
        <v>3456258610.5097418</v>
      </c>
      <c r="L115" s="164" t="s">
        <v>341</v>
      </c>
      <c r="M115" s="54" t="s">
        <v>920</v>
      </c>
      <c r="N115" s="220"/>
    </row>
    <row r="116" spans="1:14" ht="14.25" x14ac:dyDescent="0.2">
      <c r="A116" s="172" t="s">
        <v>526</v>
      </c>
      <c r="B116" s="366" t="s">
        <v>992</v>
      </c>
      <c r="C116" s="55" t="s">
        <v>141</v>
      </c>
      <c r="D116" s="55" t="s">
        <v>142</v>
      </c>
      <c r="E116" s="50">
        <v>4500000000</v>
      </c>
      <c r="F116" s="150"/>
      <c r="G116" s="326">
        <v>43579</v>
      </c>
      <c r="H116" s="141"/>
      <c r="I116" s="74">
        <f>101.62/78.05</f>
        <v>1.3019859064702115</v>
      </c>
      <c r="J116" s="32" t="s">
        <v>346</v>
      </c>
      <c r="K116" s="50">
        <f>+E116/I116</f>
        <v>3456258610.5097418</v>
      </c>
      <c r="L116" s="164" t="s">
        <v>341</v>
      </c>
      <c r="M116" s="54" t="s">
        <v>920</v>
      </c>
      <c r="N116" s="220"/>
    </row>
    <row r="117" spans="1:14" ht="14.25" x14ac:dyDescent="0.2">
      <c r="A117" s="172" t="s">
        <v>526</v>
      </c>
      <c r="B117" s="366" t="s">
        <v>992</v>
      </c>
      <c r="C117" s="55" t="s">
        <v>141</v>
      </c>
      <c r="D117" s="55" t="s">
        <v>142</v>
      </c>
      <c r="E117" s="50">
        <v>498000000</v>
      </c>
      <c r="F117" s="150"/>
      <c r="G117" s="326">
        <v>43578</v>
      </c>
      <c r="H117" s="141"/>
      <c r="I117" s="74">
        <f>101.62/78.05</f>
        <v>1.3019859064702115</v>
      </c>
      <c r="J117" s="32" t="s">
        <v>346</v>
      </c>
      <c r="K117" s="50">
        <f>+E117/I117</f>
        <v>382492619.56307811</v>
      </c>
      <c r="L117" s="164" t="s">
        <v>341</v>
      </c>
      <c r="M117" s="54" t="s">
        <v>920</v>
      </c>
    </row>
    <row r="118" spans="1:14" ht="14.25" x14ac:dyDescent="0.2">
      <c r="A118" s="172" t="s">
        <v>526</v>
      </c>
      <c r="B118" s="366" t="s">
        <v>992</v>
      </c>
      <c r="C118" s="55" t="s">
        <v>141</v>
      </c>
      <c r="D118" s="55" t="s">
        <v>142</v>
      </c>
      <c r="E118" s="50">
        <v>740000000</v>
      </c>
      <c r="F118" s="150"/>
      <c r="G118" s="326">
        <v>43579</v>
      </c>
      <c r="H118" s="141"/>
      <c r="I118" s="74">
        <f>101.62/78.05</f>
        <v>1.3019859064702115</v>
      </c>
      <c r="J118" s="32" t="s">
        <v>346</v>
      </c>
      <c r="K118" s="50">
        <f>+E118/I118</f>
        <v>568362527.061602</v>
      </c>
      <c r="L118" s="164" t="s">
        <v>341</v>
      </c>
      <c r="M118" s="54" t="s">
        <v>920</v>
      </c>
    </row>
    <row r="119" spans="1:14" ht="14.25" x14ac:dyDescent="0.2">
      <c r="A119" s="172" t="s">
        <v>526</v>
      </c>
      <c r="B119" s="366" t="s">
        <v>992</v>
      </c>
      <c r="C119" s="55" t="s">
        <v>141</v>
      </c>
      <c r="D119" s="55" t="s">
        <v>142</v>
      </c>
      <c r="E119" s="50">
        <v>4875000000</v>
      </c>
      <c r="F119" s="150"/>
      <c r="G119" s="326">
        <v>43581</v>
      </c>
      <c r="H119" s="141"/>
      <c r="I119" s="74">
        <f>101.62/78.05</f>
        <v>1.3019859064702115</v>
      </c>
      <c r="J119" s="32" t="s">
        <v>346</v>
      </c>
      <c r="K119" s="50">
        <f>+E119/I119</f>
        <v>3744280161.3855538</v>
      </c>
      <c r="L119" s="164" t="s">
        <v>398</v>
      </c>
      <c r="M119" s="54" t="s">
        <v>919</v>
      </c>
    </row>
    <row r="120" spans="1:14" ht="14.25" x14ac:dyDescent="0.2">
      <c r="A120" s="172" t="s">
        <v>526</v>
      </c>
      <c r="B120" s="366" t="s">
        <v>992</v>
      </c>
      <c r="C120" s="55" t="s">
        <v>141</v>
      </c>
      <c r="D120" s="55" t="s">
        <v>142</v>
      </c>
      <c r="E120" s="50">
        <v>3366000000</v>
      </c>
      <c r="F120" s="150"/>
      <c r="G120" s="326">
        <v>43591</v>
      </c>
      <c r="H120" s="141"/>
      <c r="I120" s="74">
        <f>102.12/78.05</f>
        <v>1.3083920563741192</v>
      </c>
      <c r="J120" s="32" t="s">
        <v>400</v>
      </c>
      <c r="K120" s="50">
        <f>+E120/I120</f>
        <v>2572623384.253819</v>
      </c>
      <c r="L120" s="164" t="s">
        <v>398</v>
      </c>
      <c r="M120" s="54" t="s">
        <v>918</v>
      </c>
    </row>
    <row r="121" spans="1:14" ht="14.25" x14ac:dyDescent="0.2">
      <c r="A121" s="172" t="s">
        <v>526</v>
      </c>
      <c r="B121" s="366" t="s">
        <v>992</v>
      </c>
      <c r="C121" s="55" t="s">
        <v>141</v>
      </c>
      <c r="D121" s="55" t="s">
        <v>142</v>
      </c>
      <c r="E121" s="50">
        <v>4625000000</v>
      </c>
      <c r="F121" s="150"/>
      <c r="G121" s="326">
        <v>44120</v>
      </c>
      <c r="H121" s="141"/>
      <c r="I121" s="74">
        <f>[32]IPC!$S$18/78.05</f>
        <v>1.3490070467648945</v>
      </c>
      <c r="J121" s="32" t="s">
        <v>801</v>
      </c>
      <c r="K121" s="50">
        <f>+E121/I121</f>
        <v>3428447620.8566813</v>
      </c>
      <c r="L121" s="164" t="s">
        <v>341</v>
      </c>
      <c r="M121" s="54" t="s">
        <v>967</v>
      </c>
    </row>
    <row r="122" spans="1:14" ht="14.25" x14ac:dyDescent="0.2">
      <c r="A122" s="172" t="s">
        <v>526</v>
      </c>
      <c r="B122" s="366" t="s">
        <v>992</v>
      </c>
      <c r="C122" s="55" t="s">
        <v>141</v>
      </c>
      <c r="D122" s="55" t="s">
        <v>142</v>
      </c>
      <c r="E122" s="50">
        <v>6937500000</v>
      </c>
      <c r="F122" s="150"/>
      <c r="G122" s="326">
        <v>44124</v>
      </c>
      <c r="H122" s="141"/>
      <c r="I122" s="74">
        <f>[32]IPC!$S$18/78.05</f>
        <v>1.3490070467648945</v>
      </c>
      <c r="J122" s="32" t="s">
        <v>801</v>
      </c>
      <c r="K122" s="50">
        <f>+E122/I122</f>
        <v>5142671431.2850218</v>
      </c>
      <c r="L122" s="164" t="s">
        <v>341</v>
      </c>
      <c r="M122" s="54" t="s">
        <v>967</v>
      </c>
    </row>
    <row r="123" spans="1:14" ht="14.25" x14ac:dyDescent="0.2">
      <c r="A123" s="172" t="s">
        <v>526</v>
      </c>
      <c r="B123" s="366" t="s">
        <v>992</v>
      </c>
      <c r="C123" s="55" t="s">
        <v>141</v>
      </c>
      <c r="D123" s="55" t="s">
        <v>142</v>
      </c>
      <c r="E123" s="50">
        <v>6937500000</v>
      </c>
      <c r="F123" s="150"/>
      <c r="G123" s="326">
        <v>44124</v>
      </c>
      <c r="H123" s="141"/>
      <c r="I123" s="74">
        <f>[32]IPC!$S$18/78.05</f>
        <v>1.3490070467648945</v>
      </c>
      <c r="J123" s="32" t="s">
        <v>801</v>
      </c>
      <c r="K123" s="50">
        <f>+E123/I123</f>
        <v>5142671431.2850218</v>
      </c>
      <c r="L123" s="164" t="s">
        <v>341</v>
      </c>
      <c r="M123" s="54" t="s">
        <v>967</v>
      </c>
    </row>
    <row r="124" spans="1:14" ht="14.25" x14ac:dyDescent="0.2">
      <c r="A124" s="172" t="s">
        <v>526</v>
      </c>
      <c r="B124" s="366" t="s">
        <v>992</v>
      </c>
      <c r="C124" s="55" t="s">
        <v>141</v>
      </c>
      <c r="D124" s="55" t="s">
        <v>142</v>
      </c>
      <c r="E124" s="50">
        <v>2750000000</v>
      </c>
      <c r="F124" s="150"/>
      <c r="G124" s="326">
        <v>44216</v>
      </c>
      <c r="H124" s="141"/>
      <c r="I124" s="74">
        <f>[32]IPC!$S$21/78.05</f>
        <v>1.3514413837283794</v>
      </c>
      <c r="J124" s="32" t="s">
        <v>1055</v>
      </c>
      <c r="K124" s="50">
        <f>+E124/I124</f>
        <v>2034864429.2756917</v>
      </c>
      <c r="L124" s="164" t="s">
        <v>341</v>
      </c>
      <c r="M124" s="295"/>
    </row>
    <row r="125" spans="1:14" ht="14.25" x14ac:dyDescent="0.2">
      <c r="A125" s="172" t="s">
        <v>526</v>
      </c>
      <c r="B125" s="366" t="s">
        <v>992</v>
      </c>
      <c r="C125" s="55" t="s">
        <v>141</v>
      </c>
      <c r="D125" s="55" t="s">
        <v>142</v>
      </c>
      <c r="E125" s="50">
        <v>4125000000</v>
      </c>
      <c r="F125" s="150"/>
      <c r="G125" s="326">
        <v>44216</v>
      </c>
      <c r="H125" s="141"/>
      <c r="I125" s="74">
        <f>[32]IPC!$S$21/78.05</f>
        <v>1.3514413837283794</v>
      </c>
      <c r="J125" s="32" t="s">
        <v>1055</v>
      </c>
      <c r="K125" s="50">
        <f>+E125/I125</f>
        <v>3052296643.9135375</v>
      </c>
      <c r="L125" s="164" t="s">
        <v>341</v>
      </c>
      <c r="M125" s="295"/>
    </row>
    <row r="126" spans="1:14" ht="14.25" x14ac:dyDescent="0.2">
      <c r="A126" s="172" t="s">
        <v>526</v>
      </c>
      <c r="B126" s="366" t="s">
        <v>992</v>
      </c>
      <c r="C126" s="55" t="s">
        <v>141</v>
      </c>
      <c r="D126" s="55" t="s">
        <v>142</v>
      </c>
      <c r="E126" s="50">
        <v>4125000000</v>
      </c>
      <c r="F126" s="150"/>
      <c r="G126" s="326">
        <v>44216</v>
      </c>
      <c r="H126" s="141"/>
      <c r="I126" s="74">
        <f>[32]IPC!$S$21/78.05</f>
        <v>1.3514413837283794</v>
      </c>
      <c r="J126" s="32" t="s">
        <v>1055</v>
      </c>
      <c r="K126" s="50">
        <f>+E126/I126</f>
        <v>3052296643.9135375</v>
      </c>
      <c r="L126" s="164" t="s">
        <v>341</v>
      </c>
      <c r="M126" s="295"/>
    </row>
    <row r="127" spans="1:14" ht="14.25" hidden="1" outlineLevel="1" x14ac:dyDescent="0.2">
      <c r="A127" s="172" t="s">
        <v>526</v>
      </c>
      <c r="B127" s="366"/>
      <c r="C127" s="55"/>
      <c r="D127" s="55"/>
      <c r="E127" s="50"/>
      <c r="F127" s="150"/>
      <c r="G127" s="326"/>
      <c r="H127" s="141"/>
      <c r="I127" s="74"/>
      <c r="J127" s="32"/>
      <c r="K127" s="50"/>
      <c r="L127" s="164"/>
      <c r="M127" s="54"/>
    </row>
    <row r="128" spans="1:14" ht="14.25" hidden="1" outlineLevel="1" x14ac:dyDescent="0.2">
      <c r="A128" s="172" t="s">
        <v>526</v>
      </c>
      <c r="B128" s="366"/>
      <c r="C128" s="55"/>
      <c r="D128" s="55"/>
      <c r="E128" s="50"/>
      <c r="F128" s="150"/>
      <c r="G128" s="326"/>
      <c r="H128" s="141"/>
      <c r="I128" s="74"/>
      <c r="J128" s="32"/>
      <c r="K128" s="50"/>
      <c r="L128" s="164"/>
      <c r="M128" s="54"/>
    </row>
    <row r="129" spans="1:18" ht="14.25" hidden="1" outlineLevel="1" x14ac:dyDescent="0.2">
      <c r="A129" s="172" t="s">
        <v>526</v>
      </c>
      <c r="B129" s="366"/>
      <c r="C129" s="55"/>
      <c r="D129" s="55"/>
      <c r="E129" s="50"/>
      <c r="F129" s="150"/>
      <c r="G129" s="326"/>
      <c r="H129" s="141"/>
      <c r="I129" s="74"/>
      <c r="J129" s="32"/>
      <c r="K129" s="50"/>
      <c r="L129" s="164"/>
      <c r="M129" s="54"/>
    </row>
    <row r="130" spans="1:18" ht="14.25" hidden="1" outlineLevel="1" x14ac:dyDescent="0.2">
      <c r="A130" s="172" t="s">
        <v>526</v>
      </c>
      <c r="B130" s="366"/>
      <c r="C130" s="55"/>
      <c r="D130" s="55"/>
      <c r="E130" s="50"/>
      <c r="F130" s="150"/>
      <c r="G130" s="326"/>
      <c r="H130" s="141"/>
      <c r="I130" s="74"/>
      <c r="J130" s="32"/>
      <c r="K130" s="50"/>
      <c r="L130" s="164"/>
      <c r="M130" s="54"/>
    </row>
    <row r="131" spans="1:18" ht="14.25" hidden="1" outlineLevel="1" x14ac:dyDescent="0.2">
      <c r="A131" s="172" t="s">
        <v>526</v>
      </c>
      <c r="B131" s="366"/>
      <c r="C131" s="55"/>
      <c r="D131" s="55"/>
      <c r="E131" s="50"/>
      <c r="F131" s="150"/>
      <c r="G131" s="326"/>
      <c r="H131" s="141"/>
      <c r="I131" s="74"/>
      <c r="J131" s="32"/>
      <c r="K131" s="50"/>
      <c r="L131" s="164"/>
      <c r="M131" s="54"/>
    </row>
    <row r="132" spans="1:18" ht="14.25" hidden="1" outlineLevel="1" x14ac:dyDescent="0.2">
      <c r="A132" s="172" t="s">
        <v>526</v>
      </c>
      <c r="B132" s="366"/>
      <c r="C132" s="55"/>
      <c r="D132" s="55"/>
      <c r="E132" s="50"/>
      <c r="F132" s="150"/>
      <c r="G132" s="326"/>
      <c r="H132" s="141"/>
      <c r="I132" s="74"/>
      <c r="J132" s="32"/>
      <c r="K132" s="50"/>
      <c r="L132" s="164"/>
      <c r="M132" s="54"/>
    </row>
    <row r="133" spans="1:18" ht="14.25" hidden="1" outlineLevel="1" x14ac:dyDescent="0.2">
      <c r="A133" s="172" t="s">
        <v>526</v>
      </c>
      <c r="B133" s="366"/>
      <c r="C133" s="55"/>
      <c r="D133" s="55"/>
      <c r="E133" s="50"/>
      <c r="F133" s="150"/>
      <c r="G133" s="326"/>
      <c r="H133" s="141"/>
      <c r="I133" s="74"/>
      <c r="J133" s="32"/>
      <c r="K133" s="50"/>
      <c r="L133" s="164"/>
      <c r="M133" s="54"/>
    </row>
    <row r="134" spans="1:18" ht="15" collapsed="1" x14ac:dyDescent="0.2">
      <c r="A134" s="172" t="s">
        <v>526</v>
      </c>
      <c r="B134" s="366"/>
      <c r="C134" s="55"/>
      <c r="D134" s="114" t="s">
        <v>172</v>
      </c>
      <c r="E134" s="228">
        <f>SUM(E15:E123)</f>
        <v>402847324524.47998</v>
      </c>
      <c r="F134" s="150"/>
      <c r="G134" s="326"/>
      <c r="H134" s="141"/>
      <c r="I134" s="50"/>
      <c r="J134" s="50"/>
      <c r="K134" s="228">
        <f>SUM(K15:K123)</f>
        <v>322731687608.57544</v>
      </c>
      <c r="L134" s="164"/>
      <c r="M134" s="54"/>
    </row>
    <row r="135" spans="1:18" ht="14.25" x14ac:dyDescent="0.2">
      <c r="A135" s="172" t="s">
        <v>526</v>
      </c>
      <c r="B135" s="366" t="s">
        <v>990</v>
      </c>
      <c r="C135" s="55" t="s">
        <v>141</v>
      </c>
      <c r="D135" s="55" t="s">
        <v>173</v>
      </c>
      <c r="E135" s="50">
        <v>578332629.87</v>
      </c>
      <c r="F135" s="150"/>
      <c r="G135" s="326">
        <v>42278</v>
      </c>
      <c r="H135" s="141"/>
      <c r="I135" s="39">
        <f>123.78/111.82</f>
        <v>1.1069576104453587</v>
      </c>
      <c r="J135" s="32" t="s">
        <v>174</v>
      </c>
      <c r="K135" s="50">
        <f>+E135/I135</f>
        <v>522452372.53242362</v>
      </c>
      <c r="L135" s="164" t="s">
        <v>991</v>
      </c>
      <c r="M135" s="54"/>
    </row>
    <row r="136" spans="1:18" ht="14.25" x14ac:dyDescent="0.2">
      <c r="A136" s="172" t="s">
        <v>526</v>
      </c>
      <c r="B136" s="366" t="s">
        <v>990</v>
      </c>
      <c r="C136" s="55" t="s">
        <v>141</v>
      </c>
      <c r="D136" s="55" t="s">
        <v>173</v>
      </c>
      <c r="E136" s="50">
        <v>985800898.62</v>
      </c>
      <c r="F136" s="150"/>
      <c r="G136" s="326">
        <v>42369</v>
      </c>
      <c r="H136" s="141"/>
      <c r="I136" s="74">
        <f>125.37/111.82</f>
        <v>1.1211768914326596</v>
      </c>
      <c r="J136" s="32" t="s">
        <v>166</v>
      </c>
      <c r="K136" s="50">
        <v>808679767</v>
      </c>
      <c r="L136" s="164" t="s">
        <v>991</v>
      </c>
      <c r="M136" s="54"/>
    </row>
    <row r="137" spans="1:18" ht="14.25" x14ac:dyDescent="0.2">
      <c r="A137" s="172" t="s">
        <v>526</v>
      </c>
      <c r="B137" s="366" t="s">
        <v>990</v>
      </c>
      <c r="C137" s="55" t="s">
        <v>141</v>
      </c>
      <c r="D137" s="55" t="s">
        <v>173</v>
      </c>
      <c r="E137" s="50">
        <v>-79127831.329999998</v>
      </c>
      <c r="F137" s="150"/>
      <c r="G137" s="326">
        <v>42614</v>
      </c>
      <c r="H137" s="141"/>
      <c r="I137" s="74"/>
      <c r="J137" s="32"/>
      <c r="K137" s="50">
        <v>-66637100</v>
      </c>
      <c r="L137" s="164" t="s">
        <v>989</v>
      </c>
      <c r="M137" s="54"/>
    </row>
    <row r="138" spans="1:18" ht="15" x14ac:dyDescent="0.2">
      <c r="A138" s="172" t="s">
        <v>526</v>
      </c>
      <c r="B138" s="365" t="s">
        <v>809</v>
      </c>
      <c r="C138" s="56"/>
      <c r="D138" s="56"/>
      <c r="E138" s="227">
        <f>+E134+E135+E136+E137</f>
        <v>404332330221.63995</v>
      </c>
      <c r="F138" s="150"/>
      <c r="G138" s="326"/>
      <c r="H138" s="141"/>
      <c r="I138" s="50"/>
      <c r="J138" s="50"/>
      <c r="K138" s="226">
        <f>+K134+K135+K136+K137</f>
        <v>323996182648.10785</v>
      </c>
      <c r="L138" s="168"/>
      <c r="M138" s="54"/>
    </row>
    <row r="139" spans="1:18" ht="14.25" x14ac:dyDescent="0.2">
      <c r="A139" s="172" t="s">
        <v>526</v>
      </c>
      <c r="B139" s="366"/>
      <c r="C139" s="55"/>
      <c r="D139" s="55"/>
      <c r="E139" s="156"/>
      <c r="F139" s="161"/>
      <c r="G139" s="326"/>
      <c r="H139" s="141"/>
      <c r="I139" s="50"/>
      <c r="J139" s="50"/>
      <c r="K139" s="156"/>
      <c r="L139" s="168"/>
      <c r="M139" s="54"/>
    </row>
    <row r="140" spans="1:18" s="173" customFormat="1" ht="15" x14ac:dyDescent="0.25">
      <c r="A140" s="173" t="s">
        <v>472</v>
      </c>
      <c r="B140" s="370" t="s">
        <v>175</v>
      </c>
      <c r="C140" s="370"/>
      <c r="D140" s="370"/>
      <c r="E140" s="370"/>
      <c r="F140" s="370"/>
      <c r="G140" s="329"/>
      <c r="H140" s="370"/>
      <c r="I140" s="370"/>
      <c r="J140" s="370"/>
      <c r="K140" s="370"/>
      <c r="L140" s="370"/>
      <c r="M140" s="175"/>
      <c r="O140" s="174"/>
      <c r="P140" s="174"/>
      <c r="Q140" s="174"/>
      <c r="R140" s="174"/>
    </row>
    <row r="141" spans="1:18" s="173" customFormat="1" ht="15" x14ac:dyDescent="0.25">
      <c r="A141" s="176" t="s">
        <v>526</v>
      </c>
      <c r="B141" s="137" t="s">
        <v>129</v>
      </c>
      <c r="C141" s="138" t="s">
        <v>130</v>
      </c>
      <c r="D141" s="138" t="s">
        <v>131</v>
      </c>
      <c r="E141" s="139" t="s">
        <v>132</v>
      </c>
      <c r="F141" s="139"/>
      <c r="G141" s="342"/>
      <c r="H141" s="139" t="s">
        <v>133</v>
      </c>
      <c r="I141" s="139"/>
      <c r="J141" s="139"/>
      <c r="K141" s="139"/>
      <c r="L141" s="139" t="s">
        <v>96</v>
      </c>
      <c r="M141" s="175"/>
      <c r="O141" s="174"/>
      <c r="P141" s="174"/>
      <c r="Q141" s="174"/>
      <c r="R141" s="174"/>
    </row>
    <row r="142" spans="1:18" s="173" customFormat="1" ht="45" x14ac:dyDescent="0.25">
      <c r="A142" s="176" t="s">
        <v>526</v>
      </c>
      <c r="B142" s="137"/>
      <c r="C142" s="138"/>
      <c r="D142" s="138"/>
      <c r="E142" s="140" t="s">
        <v>134</v>
      </c>
      <c r="F142" s="140" t="s">
        <v>135</v>
      </c>
      <c r="G142" s="328" t="s">
        <v>600</v>
      </c>
      <c r="H142" s="140" t="s">
        <v>136</v>
      </c>
      <c r="I142" s="140" t="s">
        <v>137</v>
      </c>
      <c r="J142" s="140" t="s">
        <v>138</v>
      </c>
      <c r="K142" s="140" t="s">
        <v>139</v>
      </c>
      <c r="L142" s="139"/>
      <c r="M142" s="175"/>
      <c r="O142" s="174"/>
      <c r="P142" s="174"/>
      <c r="Q142" s="174"/>
      <c r="R142" s="174"/>
    </row>
    <row r="143" spans="1:18" ht="14.25" x14ac:dyDescent="0.2">
      <c r="A143" s="172" t="s">
        <v>526</v>
      </c>
      <c r="B143" s="366" t="s">
        <v>140</v>
      </c>
      <c r="C143" s="368" t="s">
        <v>175</v>
      </c>
      <c r="D143" s="55" t="s">
        <v>142</v>
      </c>
      <c r="E143" s="197">
        <v>1792505269</v>
      </c>
      <c r="F143" s="145" t="s">
        <v>143</v>
      </c>
      <c r="G143" s="332">
        <v>42278</v>
      </c>
      <c r="H143" s="159">
        <v>1630902678</v>
      </c>
      <c r="I143" s="39">
        <f>123.78/111.82</f>
        <v>1.1069576104453587</v>
      </c>
      <c r="J143" s="75" t="s">
        <v>151</v>
      </c>
      <c r="K143" s="225">
        <f>+E143/I143</f>
        <v>1619307959.1176279</v>
      </c>
      <c r="L143" s="168" t="s">
        <v>176</v>
      </c>
      <c r="M143" s="54"/>
      <c r="N143" s="1" t="s">
        <v>906</v>
      </c>
    </row>
    <row r="144" spans="1:18" ht="14.25" x14ac:dyDescent="0.2">
      <c r="A144" s="172" t="s">
        <v>526</v>
      </c>
      <c r="B144" s="366" t="s">
        <v>144</v>
      </c>
      <c r="C144" s="368" t="s">
        <v>175</v>
      </c>
      <c r="D144" s="55" t="s">
        <v>142</v>
      </c>
      <c r="E144" s="197">
        <v>1805267351.8</v>
      </c>
      <c r="F144" s="145" t="s">
        <v>143</v>
      </c>
      <c r="G144" s="332">
        <v>42311</v>
      </c>
      <c r="H144" s="159">
        <v>1630902678</v>
      </c>
      <c r="I144" s="74">
        <f>124.62/111.82</f>
        <v>1.1144696834197818</v>
      </c>
      <c r="J144" s="76" t="s">
        <v>152</v>
      </c>
      <c r="K144" s="197">
        <f>+E144/I144</f>
        <v>1619844288.8643556</v>
      </c>
      <c r="L144" s="168" t="s">
        <v>176</v>
      </c>
      <c r="M144" s="54"/>
      <c r="N144" s="1" t="s">
        <v>906</v>
      </c>
    </row>
    <row r="145" spans="1:14" ht="14.25" x14ac:dyDescent="0.2">
      <c r="A145" s="172" t="s">
        <v>526</v>
      </c>
      <c r="B145" s="366" t="s">
        <v>144</v>
      </c>
      <c r="C145" s="368" t="s">
        <v>175</v>
      </c>
      <c r="D145" s="55" t="s">
        <v>142</v>
      </c>
      <c r="E145" s="197">
        <v>12313884</v>
      </c>
      <c r="F145" s="145" t="s">
        <v>143</v>
      </c>
      <c r="G145" s="332">
        <v>42367</v>
      </c>
      <c r="H145" s="159">
        <v>1630902678</v>
      </c>
      <c r="I145" s="74">
        <f>125.37/111.82</f>
        <v>1.1211768914326596</v>
      </c>
      <c r="J145" s="76" t="s">
        <v>153</v>
      </c>
      <c r="K145" s="197">
        <f>+E145/I145</f>
        <v>10982998.395788467</v>
      </c>
      <c r="L145" s="168" t="s">
        <v>176</v>
      </c>
      <c r="M145" s="54"/>
      <c r="N145" s="1" t="s">
        <v>906</v>
      </c>
    </row>
    <row r="146" spans="1:14" ht="14.25" x14ac:dyDescent="0.2">
      <c r="A146" s="172" t="s">
        <v>526</v>
      </c>
      <c r="B146" s="366" t="s">
        <v>145</v>
      </c>
      <c r="C146" s="368" t="s">
        <v>175</v>
      </c>
      <c r="D146" s="55" t="s">
        <v>142</v>
      </c>
      <c r="E146" s="197">
        <v>1828541334</v>
      </c>
      <c r="F146" s="224" t="s">
        <v>608</v>
      </c>
      <c r="G146" s="332">
        <v>42367</v>
      </c>
      <c r="H146" s="159">
        <v>1630902678</v>
      </c>
      <c r="I146" s="74">
        <f>125.37/111.82</f>
        <v>1.1211768914326596</v>
      </c>
      <c r="J146" s="76" t="s">
        <v>153</v>
      </c>
      <c r="K146" s="197">
        <f>+E146/I146</f>
        <v>1630912434.9356306</v>
      </c>
      <c r="L146" s="168" t="s">
        <v>176</v>
      </c>
      <c r="M146" s="54"/>
      <c r="N146" s="1" t="s">
        <v>906</v>
      </c>
    </row>
    <row r="147" spans="1:14" ht="14.25" x14ac:dyDescent="0.2">
      <c r="A147" s="172" t="s">
        <v>526</v>
      </c>
      <c r="B147" s="366" t="s">
        <v>146</v>
      </c>
      <c r="C147" s="368" t="s">
        <v>175</v>
      </c>
      <c r="D147" s="55" t="s">
        <v>142</v>
      </c>
      <c r="E147" s="197">
        <v>1839906750</v>
      </c>
      <c r="F147" s="224" t="s">
        <v>609</v>
      </c>
      <c r="G147" s="332">
        <v>42387</v>
      </c>
      <c r="H147" s="159">
        <v>1630902678</v>
      </c>
      <c r="I147" s="74">
        <f>126.15/111.82</f>
        <v>1.1281523877660526</v>
      </c>
      <c r="J147" s="76" t="s">
        <v>154</v>
      </c>
      <c r="K147" s="197">
        <f>+E147/I147</f>
        <v>1630902677.6456599</v>
      </c>
      <c r="L147" s="168" t="s">
        <v>176</v>
      </c>
      <c r="M147" s="54"/>
      <c r="N147" s="1" t="s">
        <v>906</v>
      </c>
    </row>
    <row r="148" spans="1:14" ht="14.25" x14ac:dyDescent="0.2">
      <c r="A148" s="172" t="s">
        <v>526</v>
      </c>
      <c r="B148" s="366" t="s">
        <v>146</v>
      </c>
      <c r="C148" s="368" t="s">
        <v>175</v>
      </c>
      <c r="D148" s="55" t="s">
        <v>142</v>
      </c>
      <c r="E148" s="197">
        <v>13080610</v>
      </c>
      <c r="F148" s="224" t="s">
        <v>609</v>
      </c>
      <c r="G148" s="332">
        <v>42395</v>
      </c>
      <c r="H148" s="159">
        <v>0</v>
      </c>
      <c r="I148" s="74">
        <f>126.15/111.82</f>
        <v>1.1281523877660526</v>
      </c>
      <c r="J148" s="76" t="s">
        <v>154</v>
      </c>
      <c r="K148" s="225">
        <f>+E148/I148</f>
        <v>11594719.066191042</v>
      </c>
      <c r="L148" s="168" t="s">
        <v>176</v>
      </c>
      <c r="M148" s="54"/>
      <c r="N148" s="1" t="s">
        <v>906</v>
      </c>
    </row>
    <row r="149" spans="1:14" ht="14.25" x14ac:dyDescent="0.2">
      <c r="A149" s="172" t="s">
        <v>526</v>
      </c>
      <c r="B149" s="366" t="s">
        <v>147</v>
      </c>
      <c r="C149" s="368" t="s">
        <v>175</v>
      </c>
      <c r="D149" s="55" t="s">
        <v>142</v>
      </c>
      <c r="E149" s="197">
        <v>1863680417</v>
      </c>
      <c r="F149" s="224" t="s">
        <v>610</v>
      </c>
      <c r="G149" s="332">
        <v>42416</v>
      </c>
      <c r="H149" s="159">
        <v>1630902678</v>
      </c>
      <c r="I149" s="74">
        <f>127.78/111.82</f>
        <v>1.1427293865140404</v>
      </c>
      <c r="J149" s="76" t="s">
        <v>155</v>
      </c>
      <c r="K149" s="197">
        <f>+E149/I149</f>
        <v>1630902678.266865</v>
      </c>
      <c r="L149" s="168" t="s">
        <v>177</v>
      </c>
      <c r="M149" s="54"/>
      <c r="N149" s="1" t="s">
        <v>906</v>
      </c>
    </row>
    <row r="150" spans="1:14" ht="14.25" x14ac:dyDescent="0.2">
      <c r="A150" s="172" t="s">
        <v>526</v>
      </c>
      <c r="B150" s="366" t="s">
        <v>148</v>
      </c>
      <c r="C150" s="368" t="s">
        <v>175</v>
      </c>
      <c r="D150" s="55" t="s">
        <v>142</v>
      </c>
      <c r="E150" s="197">
        <v>1887454082.99</v>
      </c>
      <c r="F150" s="224" t="s">
        <v>611</v>
      </c>
      <c r="G150" s="332">
        <v>42445</v>
      </c>
      <c r="H150" s="159">
        <v>1630902678</v>
      </c>
      <c r="I150" s="74">
        <f>129.41/111.82</f>
        <v>1.1573063852620282</v>
      </c>
      <c r="J150" s="76" t="s">
        <v>156</v>
      </c>
      <c r="K150" s="197">
        <f>+E150/I150</f>
        <v>1630902677.9997048</v>
      </c>
      <c r="L150" s="168" t="s">
        <v>176</v>
      </c>
      <c r="M150" s="54"/>
      <c r="N150" s="1" t="s">
        <v>906</v>
      </c>
    </row>
    <row r="151" spans="1:14" ht="14.25" x14ac:dyDescent="0.2">
      <c r="A151" s="172" t="s">
        <v>526</v>
      </c>
      <c r="B151" s="366" t="s">
        <v>149</v>
      </c>
      <c r="C151" s="368" t="s">
        <v>175</v>
      </c>
      <c r="D151" s="55" t="s">
        <v>142</v>
      </c>
      <c r="E151" s="197">
        <v>1905247870</v>
      </c>
      <c r="F151" s="224" t="s">
        <v>612</v>
      </c>
      <c r="G151" s="332">
        <v>42474</v>
      </c>
      <c r="H151" s="159">
        <v>1630902678</v>
      </c>
      <c r="I151" s="74">
        <f>130.63/111.82</f>
        <v>1.1682167769629763</v>
      </c>
      <c r="J151" s="76" t="s">
        <v>157</v>
      </c>
      <c r="K151" s="197">
        <f>+E151/I151</f>
        <v>1630902677.9713693</v>
      </c>
      <c r="L151" s="168" t="s">
        <v>177</v>
      </c>
      <c r="M151" s="54"/>
      <c r="N151" s="1" t="s">
        <v>906</v>
      </c>
    </row>
    <row r="152" spans="1:14" ht="14.25" x14ac:dyDescent="0.2">
      <c r="A152" s="172" t="s">
        <v>526</v>
      </c>
      <c r="B152" s="366" t="s">
        <v>150</v>
      </c>
      <c r="C152" s="368" t="s">
        <v>175</v>
      </c>
      <c r="D152" s="55" t="s">
        <v>142</v>
      </c>
      <c r="E152" s="197">
        <v>1914728166</v>
      </c>
      <c r="F152" s="224" t="s">
        <v>613</v>
      </c>
      <c r="G152" s="332">
        <v>42506</v>
      </c>
      <c r="H152" s="159">
        <v>1630902678</v>
      </c>
      <c r="I152" s="74">
        <f>131.28/111.82</f>
        <v>1.1740296905741372</v>
      </c>
      <c r="J152" s="76" t="s">
        <v>158</v>
      </c>
      <c r="K152" s="197">
        <f>+E152/I152</f>
        <v>1630902677.6517365</v>
      </c>
      <c r="L152" s="168" t="s">
        <v>177</v>
      </c>
      <c r="M152" s="54"/>
      <c r="N152" s="1" t="s">
        <v>906</v>
      </c>
    </row>
    <row r="153" spans="1:14" ht="14.25" x14ac:dyDescent="0.2">
      <c r="A153" s="172" t="s">
        <v>526</v>
      </c>
      <c r="B153" s="366" t="s">
        <v>178</v>
      </c>
      <c r="C153" s="368" t="s">
        <v>175</v>
      </c>
      <c r="D153" s="55" t="s">
        <v>142</v>
      </c>
      <c r="E153" s="197">
        <v>1924500164</v>
      </c>
      <c r="F153" s="224" t="s">
        <v>614</v>
      </c>
      <c r="G153" s="332">
        <v>42535</v>
      </c>
      <c r="H153" s="159">
        <v>1630902678</v>
      </c>
      <c r="I153" s="74">
        <f>131.95/111.82</f>
        <v>1.1800214630656412</v>
      </c>
      <c r="J153" s="76" t="s">
        <v>159</v>
      </c>
      <c r="K153" s="197">
        <f>+E153/I153</f>
        <v>1630902677.8209929</v>
      </c>
      <c r="L153" s="168" t="s">
        <v>177</v>
      </c>
      <c r="M153" s="54"/>
      <c r="N153" s="1" t="s">
        <v>906</v>
      </c>
    </row>
    <row r="154" spans="1:14" ht="14.25" x14ac:dyDescent="0.2">
      <c r="A154" s="172" t="s">
        <v>526</v>
      </c>
      <c r="B154" s="366" t="s">
        <v>179</v>
      </c>
      <c r="C154" s="368" t="s">
        <v>175</v>
      </c>
      <c r="D154" s="55" t="s">
        <v>142</v>
      </c>
      <c r="E154" s="197">
        <v>1933737765</v>
      </c>
      <c r="F154" s="224" t="s">
        <v>615</v>
      </c>
      <c r="G154" s="332">
        <v>42558</v>
      </c>
      <c r="H154" s="159">
        <v>1630902678</v>
      </c>
      <c r="I154" s="74">
        <f>132.58/111.82</f>
        <v>1.1856555177964587</v>
      </c>
      <c r="J154" s="76" t="s">
        <v>160</v>
      </c>
      <c r="K154" s="197">
        <f>+E154/I154</f>
        <v>1630944010.2753053</v>
      </c>
      <c r="L154" s="168" t="s">
        <v>177</v>
      </c>
      <c r="M154" s="54"/>
      <c r="N154" s="1" t="s">
        <v>906</v>
      </c>
    </row>
    <row r="155" spans="1:14" ht="14.25" x14ac:dyDescent="0.2">
      <c r="A155" s="172" t="s">
        <v>526</v>
      </c>
      <c r="B155" s="366" t="s">
        <v>180</v>
      </c>
      <c r="C155" s="368" t="s">
        <v>175</v>
      </c>
      <c r="D155" s="55" t="s">
        <v>142</v>
      </c>
      <c r="E155" s="197">
        <v>1946104392</v>
      </c>
      <c r="F155" s="224" t="s">
        <v>616</v>
      </c>
      <c r="G155" s="332">
        <v>42593</v>
      </c>
      <c r="H155" s="159">
        <v>1630902678</v>
      </c>
      <c r="I155" s="74">
        <f>133.27/111.82</f>
        <v>1.1918261491683064</v>
      </c>
      <c r="J155" s="76" t="s">
        <v>161</v>
      </c>
      <c r="K155" s="197">
        <f>+E155/I155</f>
        <v>1632876064.4814284</v>
      </c>
      <c r="L155" s="168" t="s">
        <v>176</v>
      </c>
      <c r="M155" s="54"/>
      <c r="N155" s="1" t="s">
        <v>906</v>
      </c>
    </row>
    <row r="156" spans="1:14" ht="14.25" x14ac:dyDescent="0.2">
      <c r="A156" s="172" t="s">
        <v>526</v>
      </c>
      <c r="B156" s="366" t="s">
        <v>181</v>
      </c>
      <c r="C156" s="368" t="s">
        <v>175</v>
      </c>
      <c r="D156" s="55" t="s">
        <v>142</v>
      </c>
      <c r="E156" s="197">
        <v>1937626728</v>
      </c>
      <c r="F156" s="224" t="s">
        <v>617</v>
      </c>
      <c r="G156" s="332">
        <v>42626</v>
      </c>
      <c r="H156" s="159">
        <v>1630902678</v>
      </c>
      <c r="I156" s="74">
        <f>132.85/111.82</f>
        <v>1.1880701126810946</v>
      </c>
      <c r="J156" s="76" t="s">
        <v>162</v>
      </c>
      <c r="K156" s="197">
        <f>+E156/I156</f>
        <v>1630902677.6436582</v>
      </c>
      <c r="L156" s="168" t="s">
        <v>177</v>
      </c>
      <c r="M156" s="54"/>
      <c r="N156" s="1" t="s">
        <v>906</v>
      </c>
    </row>
    <row r="157" spans="1:14" ht="14.25" x14ac:dyDescent="0.2">
      <c r="A157" s="172" t="s">
        <v>526</v>
      </c>
      <c r="B157" s="366" t="s">
        <v>182</v>
      </c>
      <c r="C157" s="368" t="s">
        <v>175</v>
      </c>
      <c r="D157" s="55" t="s">
        <v>142</v>
      </c>
      <c r="E157" s="197">
        <v>1936605773</v>
      </c>
      <c r="F157" s="224" t="s">
        <v>618</v>
      </c>
      <c r="G157" s="332">
        <v>42650</v>
      </c>
      <c r="H157" s="159">
        <v>1630902678</v>
      </c>
      <c r="I157" s="74">
        <f>132.78/111.82</f>
        <v>1.1874441065998929</v>
      </c>
      <c r="J157" s="76" t="s">
        <v>163</v>
      </c>
      <c r="K157" s="197">
        <f>+E157/I157</f>
        <v>1630902677.6386502</v>
      </c>
      <c r="L157" s="168" t="s">
        <v>177</v>
      </c>
      <c r="M157" s="54"/>
      <c r="N157" s="1" t="s">
        <v>906</v>
      </c>
    </row>
    <row r="158" spans="1:14" ht="15" x14ac:dyDescent="0.25">
      <c r="A158" s="172" t="s">
        <v>526</v>
      </c>
      <c r="B158" s="366" t="s">
        <v>183</v>
      </c>
      <c r="C158" s="368" t="s">
        <v>175</v>
      </c>
      <c r="D158" s="55" t="s">
        <v>142</v>
      </c>
      <c r="E158" s="116">
        <v>2008510175</v>
      </c>
      <c r="F158" s="224" t="s">
        <v>619</v>
      </c>
      <c r="G158" s="332">
        <v>42913</v>
      </c>
      <c r="H158" s="159">
        <v>1630902678</v>
      </c>
      <c r="I158" s="74">
        <f>137.71/111.82</f>
        <v>1.2315328206045431</v>
      </c>
      <c r="J158" s="76" t="s">
        <v>184</v>
      </c>
      <c r="K158" s="197">
        <f>+E158/I158</f>
        <v>1630902677.8629003</v>
      </c>
      <c r="L158" s="168" t="s">
        <v>177</v>
      </c>
      <c r="M158" s="54"/>
      <c r="N158" s="1" t="s">
        <v>906</v>
      </c>
    </row>
    <row r="159" spans="1:14" ht="15" x14ac:dyDescent="0.25">
      <c r="A159" s="172" t="s">
        <v>526</v>
      </c>
      <c r="B159" s="366" t="s">
        <v>185</v>
      </c>
      <c r="C159" s="368" t="s">
        <v>175</v>
      </c>
      <c r="D159" s="55" t="s">
        <v>142</v>
      </c>
      <c r="E159" s="116">
        <v>2010843787</v>
      </c>
      <c r="F159" s="224" t="s">
        <v>620</v>
      </c>
      <c r="G159" s="332">
        <v>42942</v>
      </c>
      <c r="H159" s="159">
        <v>1630902678</v>
      </c>
      <c r="I159" s="74">
        <f>137.87/111.82</f>
        <v>1.2329636916472904</v>
      </c>
      <c r="J159" s="76" t="s">
        <v>186</v>
      </c>
      <c r="K159" s="197">
        <f>+E159/I159</f>
        <v>1630902678.3371291</v>
      </c>
      <c r="L159" s="168" t="s">
        <v>177</v>
      </c>
      <c r="M159" s="54"/>
      <c r="N159" s="1" t="s">
        <v>906</v>
      </c>
    </row>
    <row r="160" spans="1:14" ht="15" x14ac:dyDescent="0.25">
      <c r="A160" s="172" t="s">
        <v>526</v>
      </c>
      <c r="B160" s="366" t="s">
        <v>187</v>
      </c>
      <c r="C160" s="368" t="s">
        <v>175</v>
      </c>
      <c r="D160" s="55" t="s">
        <v>142</v>
      </c>
      <c r="E160" s="116">
        <f>2010843787+1750209</f>
        <v>2012593996</v>
      </c>
      <c r="F160" s="224" t="s">
        <v>621</v>
      </c>
      <c r="G160" s="332">
        <v>42984</v>
      </c>
      <c r="H160" s="159">
        <v>1630902678</v>
      </c>
      <c r="I160" s="74">
        <f>137.99/111.82</f>
        <v>1.2340368449293508</v>
      </c>
      <c r="J160" s="76" t="s">
        <v>188</v>
      </c>
      <c r="K160" s="197">
        <f>+E160/I160</f>
        <v>1630902678.6920791</v>
      </c>
      <c r="L160" s="168" t="s">
        <v>177</v>
      </c>
      <c r="M160" s="54"/>
      <c r="N160" s="1" t="s">
        <v>906</v>
      </c>
    </row>
    <row r="161" spans="1:18" ht="15" x14ac:dyDescent="0.25">
      <c r="A161" s="172" t="s">
        <v>526</v>
      </c>
      <c r="B161" s="366" t="s">
        <v>189</v>
      </c>
      <c r="C161" s="368" t="s">
        <v>175</v>
      </c>
      <c r="D161" s="55" t="s">
        <v>142</v>
      </c>
      <c r="E161" s="116">
        <v>2013469099</v>
      </c>
      <c r="F161" s="224" t="s">
        <v>622</v>
      </c>
      <c r="G161" s="332">
        <v>43017</v>
      </c>
      <c r="H161" s="159">
        <v>1630902678</v>
      </c>
      <c r="I161" s="74">
        <f>138.05/111.82</f>
        <v>1.2345734215703812</v>
      </c>
      <c r="J161" s="76" t="s">
        <v>190</v>
      </c>
      <c r="K161" s="197">
        <f>+E161/I161</f>
        <v>1630902677.6543279</v>
      </c>
      <c r="L161" s="168" t="s">
        <v>177</v>
      </c>
      <c r="M161" s="54"/>
      <c r="N161" s="1" t="s">
        <v>906</v>
      </c>
    </row>
    <row r="162" spans="1:18" ht="15" x14ac:dyDescent="0.25">
      <c r="A162" s="172" t="s">
        <v>526</v>
      </c>
      <c r="B162" s="366" t="s">
        <v>191</v>
      </c>
      <c r="C162" s="368" t="s">
        <v>175</v>
      </c>
      <c r="D162" s="55" t="s">
        <v>142</v>
      </c>
      <c r="E162" s="116">
        <v>2013469099</v>
      </c>
      <c r="F162" s="224" t="s">
        <v>623</v>
      </c>
      <c r="G162" s="332">
        <v>43039</v>
      </c>
      <c r="H162" s="159">
        <v>1630902678</v>
      </c>
      <c r="I162" s="74">
        <f>138.05/111.82</f>
        <v>1.2345734215703812</v>
      </c>
      <c r="J162" s="76" t="s">
        <v>190</v>
      </c>
      <c r="K162" s="197">
        <f>+E162/I162</f>
        <v>1630902677.6543279</v>
      </c>
      <c r="L162" s="168" t="s">
        <v>177</v>
      </c>
      <c r="M162" s="54"/>
      <c r="N162" s="1" t="s">
        <v>906</v>
      </c>
    </row>
    <row r="163" spans="1:18" ht="15" x14ac:dyDescent="0.25">
      <c r="A163" s="172" t="s">
        <v>526</v>
      </c>
      <c r="B163" s="366" t="s">
        <v>310</v>
      </c>
      <c r="C163" s="368" t="s">
        <v>175</v>
      </c>
      <c r="D163" s="55" t="s">
        <v>142</v>
      </c>
      <c r="E163" s="116">
        <v>7470065162</v>
      </c>
      <c r="F163" s="224" t="s">
        <v>311</v>
      </c>
      <c r="G163" s="332">
        <v>43354</v>
      </c>
      <c r="H163" s="159"/>
      <c r="I163" s="74">
        <f>142.27/111.82</f>
        <v>1.2723126453228404</v>
      </c>
      <c r="J163" s="76" t="s">
        <v>416</v>
      </c>
      <c r="K163" s="197">
        <f>+E163/I163</f>
        <v>5871249640.9280939</v>
      </c>
      <c r="L163" s="168" t="s">
        <v>177</v>
      </c>
      <c r="M163" s="54" t="s">
        <v>917</v>
      </c>
    </row>
    <row r="164" spans="1:18" ht="15" x14ac:dyDescent="0.25">
      <c r="A164" s="172" t="s">
        <v>526</v>
      </c>
      <c r="B164" s="366" t="s">
        <v>417</v>
      </c>
      <c r="C164" s="368" t="s">
        <v>175</v>
      </c>
      <c r="D164" s="55" t="s">
        <v>142</v>
      </c>
      <c r="E164" s="116">
        <v>9700000000</v>
      </c>
      <c r="F164" s="224" t="s">
        <v>402</v>
      </c>
      <c r="G164" s="332">
        <v>43612</v>
      </c>
      <c r="H164" s="159"/>
      <c r="I164" s="74">
        <f>102.12/78.05</f>
        <v>1.3083920563741192</v>
      </c>
      <c r="J164" s="76" t="s">
        <v>400</v>
      </c>
      <c r="K164" s="197">
        <f>+E164/I164</f>
        <v>7413679984.3321581</v>
      </c>
      <c r="L164" s="168" t="s">
        <v>624</v>
      </c>
      <c r="M164" s="54" t="s">
        <v>916</v>
      </c>
    </row>
    <row r="165" spans="1:18" ht="15" x14ac:dyDescent="0.25">
      <c r="A165" s="172" t="s">
        <v>526</v>
      </c>
      <c r="B165" s="142" t="s">
        <v>758</v>
      </c>
      <c r="C165" s="368" t="s">
        <v>175</v>
      </c>
      <c r="D165" s="55" t="s">
        <v>142</v>
      </c>
      <c r="E165" s="116">
        <v>3700813045</v>
      </c>
      <c r="F165" s="224" t="s">
        <v>625</v>
      </c>
      <c r="G165" s="332">
        <v>43879</v>
      </c>
      <c r="H165" s="159"/>
      <c r="I165" s="74">
        <f>104.24/78.05</f>
        <v>1.3355541319666879</v>
      </c>
      <c r="J165" s="76" t="s">
        <v>626</v>
      </c>
      <c r="K165" s="197">
        <f>+E165/I165</f>
        <v>2770994418.2871261</v>
      </c>
      <c r="L165" s="168" t="s">
        <v>627</v>
      </c>
      <c r="M165" s="54" t="s">
        <v>915</v>
      </c>
    </row>
    <row r="166" spans="1:18" ht="15" x14ac:dyDescent="0.25">
      <c r="A166" s="172" t="s">
        <v>526</v>
      </c>
      <c r="B166" s="142" t="s">
        <v>758</v>
      </c>
      <c r="C166" s="368" t="s">
        <v>175</v>
      </c>
      <c r="D166" s="55" t="s">
        <v>142</v>
      </c>
      <c r="E166" s="116">
        <v>872133354</v>
      </c>
      <c r="F166" s="224" t="s">
        <v>625</v>
      </c>
      <c r="G166" s="332">
        <v>43916</v>
      </c>
      <c r="H166" s="159"/>
      <c r="I166" s="74">
        <f>104.94/78.05</f>
        <v>1.3445227418321588</v>
      </c>
      <c r="J166" s="76" t="s">
        <v>628</v>
      </c>
      <c r="K166" s="197">
        <f>+E166/I166</f>
        <v>648656453.97084045</v>
      </c>
      <c r="L166" s="168" t="s">
        <v>627</v>
      </c>
      <c r="M166" s="54" t="s">
        <v>860</v>
      </c>
    </row>
    <row r="167" spans="1:18" ht="15" x14ac:dyDescent="0.25">
      <c r="A167" s="172" t="s">
        <v>526</v>
      </c>
      <c r="B167" s="142" t="s">
        <v>758</v>
      </c>
      <c r="C167" s="368" t="s">
        <v>175</v>
      </c>
      <c r="D167" s="55" t="s">
        <v>142</v>
      </c>
      <c r="E167" s="116">
        <v>1934253887</v>
      </c>
      <c r="F167" s="224" t="s">
        <v>625</v>
      </c>
      <c r="G167" s="332">
        <v>43936</v>
      </c>
      <c r="H167" s="159"/>
      <c r="I167" s="74">
        <f>105.53/78.05</f>
        <v>1.35208199871877</v>
      </c>
      <c r="J167" s="76" t="s">
        <v>629</v>
      </c>
      <c r="K167" s="197">
        <f>+E167/I167</f>
        <v>1430574394.7725766</v>
      </c>
      <c r="L167" s="168" t="s">
        <v>627</v>
      </c>
      <c r="M167" s="54" t="s">
        <v>914</v>
      </c>
    </row>
    <row r="168" spans="1:18" s="26" customFormat="1" ht="15" x14ac:dyDescent="0.2">
      <c r="A168" s="214" t="s">
        <v>526</v>
      </c>
      <c r="B168" s="366" t="s">
        <v>758</v>
      </c>
      <c r="C168" s="368" t="s">
        <v>175</v>
      </c>
      <c r="D168" s="55" t="s">
        <v>142</v>
      </c>
      <c r="E168" s="136">
        <v>993588244.62</v>
      </c>
      <c r="F168" s="222" t="s">
        <v>625</v>
      </c>
      <c r="G168" s="334">
        <v>43972</v>
      </c>
      <c r="H168" s="141"/>
      <c r="I168" s="115">
        <f>[32]IPC!$S$13/78.05</f>
        <v>1.3542600896860988</v>
      </c>
      <c r="J168" s="213" t="s">
        <v>630</v>
      </c>
      <c r="K168" s="50">
        <f>+E168/I168</f>
        <v>733676087.9147681</v>
      </c>
      <c r="L168" s="168" t="s">
        <v>627</v>
      </c>
      <c r="M168" s="212" t="s">
        <v>913</v>
      </c>
      <c r="N168" s="1"/>
      <c r="O168" s="211"/>
      <c r="P168" s="211"/>
      <c r="Q168" s="211"/>
      <c r="R168" s="211"/>
    </row>
    <row r="169" spans="1:18" s="26" customFormat="1" ht="25.5" x14ac:dyDescent="0.25">
      <c r="A169" s="214" t="s">
        <v>526</v>
      </c>
      <c r="B169" s="366" t="s">
        <v>758</v>
      </c>
      <c r="C169" s="368" t="s">
        <v>175</v>
      </c>
      <c r="D169" s="55" t="s">
        <v>142</v>
      </c>
      <c r="E169" s="136">
        <v>738635363.88</v>
      </c>
      <c r="F169" s="222" t="s">
        <v>625</v>
      </c>
      <c r="G169" s="334">
        <v>43978</v>
      </c>
      <c r="H169" s="141"/>
      <c r="I169" s="115">
        <f>[32]IPC!$S$13/78.05</f>
        <v>1.3542600896860988</v>
      </c>
      <c r="J169" s="213" t="s">
        <v>630</v>
      </c>
      <c r="K169" s="50">
        <f>+E169/I169</f>
        <v>545416179.28887415</v>
      </c>
      <c r="L169" s="168" t="s">
        <v>627</v>
      </c>
      <c r="M169" s="212" t="s">
        <v>808</v>
      </c>
      <c r="N169" s="211" t="s">
        <v>912</v>
      </c>
      <c r="O169" s="211"/>
      <c r="P169" s="211"/>
      <c r="Q169" s="211"/>
      <c r="R169" s="211"/>
    </row>
    <row r="170" spans="1:18" s="26" customFormat="1" ht="25.5" x14ac:dyDescent="0.25">
      <c r="A170" s="214" t="s">
        <v>526</v>
      </c>
      <c r="B170" s="366" t="s">
        <v>758</v>
      </c>
      <c r="C170" s="368" t="s">
        <v>175</v>
      </c>
      <c r="D170" s="55" t="s">
        <v>142</v>
      </c>
      <c r="E170" s="223">
        <v>17584629</v>
      </c>
      <c r="F170" s="222" t="s">
        <v>625</v>
      </c>
      <c r="G170" s="334">
        <v>43993</v>
      </c>
      <c r="H170" s="141"/>
      <c r="I170" s="115">
        <f>[32]IPC!$S$14/78.05</f>
        <v>1.3499039077514414</v>
      </c>
      <c r="J170" s="213" t="s">
        <v>631</v>
      </c>
      <c r="K170" s="50">
        <f>+E170/I170</f>
        <v>13026578.33570615</v>
      </c>
      <c r="L170" s="168" t="s">
        <v>627</v>
      </c>
      <c r="M170" s="212" t="s">
        <v>807</v>
      </c>
      <c r="O170" s="211"/>
      <c r="P170" s="211"/>
      <c r="Q170" s="211"/>
      <c r="R170" s="211"/>
    </row>
    <row r="171" spans="1:18" s="26" customFormat="1" ht="15" x14ac:dyDescent="0.25">
      <c r="A171" s="214" t="s">
        <v>526</v>
      </c>
      <c r="B171" s="366" t="s">
        <v>758</v>
      </c>
      <c r="C171" s="368" t="s">
        <v>175</v>
      </c>
      <c r="D171" s="55" t="s">
        <v>142</v>
      </c>
      <c r="E171" s="223">
        <v>750489233.00999999</v>
      </c>
      <c r="F171" s="222" t="s">
        <v>625</v>
      </c>
      <c r="G171" s="334">
        <v>44018</v>
      </c>
      <c r="H171" s="141"/>
      <c r="I171" s="115">
        <f>[32]IPC!$S$15/78.05</f>
        <v>1.3449071108263935</v>
      </c>
      <c r="J171" s="213" t="s">
        <v>632</v>
      </c>
      <c r="K171" s="50">
        <f>+E171/I171</f>
        <v>558023098.37506425</v>
      </c>
      <c r="L171" s="168" t="s">
        <v>627</v>
      </c>
      <c r="M171" s="212" t="s">
        <v>806</v>
      </c>
      <c r="O171" s="211"/>
      <c r="P171" s="211"/>
      <c r="Q171" s="211"/>
      <c r="R171" s="211"/>
    </row>
    <row r="172" spans="1:18" s="26" customFormat="1" ht="15" x14ac:dyDescent="0.25">
      <c r="A172" s="214" t="s">
        <v>526</v>
      </c>
      <c r="B172" s="366" t="s">
        <v>758</v>
      </c>
      <c r="C172" s="368" t="s">
        <v>175</v>
      </c>
      <c r="D172" s="55" t="s">
        <v>142</v>
      </c>
      <c r="E172" s="223">
        <v>181387196.86000001</v>
      </c>
      <c r="F172" s="222" t="s">
        <v>625</v>
      </c>
      <c r="G172" s="334">
        <v>44061</v>
      </c>
      <c r="H172" s="141"/>
      <c r="I172" s="115">
        <f>[32]IPC!$S$16/78.05</f>
        <v>1.3449071108263935</v>
      </c>
      <c r="J172" s="213" t="s">
        <v>805</v>
      </c>
      <c r="K172" s="50">
        <f>+E172/I172</f>
        <v>134869683.86132228</v>
      </c>
      <c r="L172" s="168" t="s">
        <v>627</v>
      </c>
      <c r="M172" s="212" t="s">
        <v>804</v>
      </c>
      <c r="O172" s="211"/>
      <c r="P172" s="211"/>
      <c r="Q172" s="211"/>
      <c r="R172" s="211"/>
    </row>
    <row r="173" spans="1:18" s="26" customFormat="1" ht="15" x14ac:dyDescent="0.25">
      <c r="A173" s="214" t="s">
        <v>526</v>
      </c>
      <c r="B173" s="366" t="s">
        <v>758</v>
      </c>
      <c r="C173" s="368" t="s">
        <v>175</v>
      </c>
      <c r="D173" s="55" t="s">
        <v>142</v>
      </c>
      <c r="E173" s="223">
        <v>534754668.94</v>
      </c>
      <c r="F173" s="222" t="s">
        <v>625</v>
      </c>
      <c r="G173" s="334">
        <v>44089</v>
      </c>
      <c r="H173" s="141"/>
      <c r="I173" s="115">
        <f>[32]IPC!$S$17/78.05</f>
        <v>1.3447789878283152</v>
      </c>
      <c r="J173" s="213" t="s">
        <v>803</v>
      </c>
      <c r="K173" s="50">
        <f>+E173/I173</f>
        <v>397652457.22910631</v>
      </c>
      <c r="L173" s="168" t="s">
        <v>627</v>
      </c>
      <c r="M173" s="212" t="s">
        <v>802</v>
      </c>
      <c r="O173" s="211"/>
      <c r="P173" s="211"/>
      <c r="Q173" s="211"/>
      <c r="R173" s="211"/>
    </row>
    <row r="174" spans="1:18" s="26" customFormat="1" ht="15" x14ac:dyDescent="0.25">
      <c r="A174" s="214" t="s">
        <v>526</v>
      </c>
      <c r="B174" s="366" t="s">
        <v>758</v>
      </c>
      <c r="C174" s="368" t="s">
        <v>175</v>
      </c>
      <c r="D174" s="55" t="s">
        <v>142</v>
      </c>
      <c r="E174" s="223">
        <v>165626011.69</v>
      </c>
      <c r="F174" s="222" t="s">
        <v>625</v>
      </c>
      <c r="G174" s="334">
        <v>44132</v>
      </c>
      <c r="H174" s="141"/>
      <c r="I174" s="115">
        <f>[32]IPC!$S$18/78.05</f>
        <v>1.3490070467648945</v>
      </c>
      <c r="J174" s="213" t="s">
        <v>801</v>
      </c>
      <c r="K174" s="50">
        <f>+E174/I174</f>
        <v>122776239.07687813</v>
      </c>
      <c r="L174" s="168" t="s">
        <v>627</v>
      </c>
      <c r="M174" s="212" t="s">
        <v>800</v>
      </c>
      <c r="O174" s="211"/>
      <c r="P174" s="211"/>
      <c r="Q174" s="211"/>
      <c r="R174" s="211"/>
    </row>
    <row r="175" spans="1:18" s="26" customFormat="1" ht="15" x14ac:dyDescent="0.25">
      <c r="A175" s="214" t="s">
        <v>526</v>
      </c>
      <c r="B175" s="366" t="s">
        <v>758</v>
      </c>
      <c r="C175" s="368" t="s">
        <v>175</v>
      </c>
      <c r="D175" s="55" t="s">
        <v>142</v>
      </c>
      <c r="E175" s="223">
        <v>1548488</v>
      </c>
      <c r="F175" s="222" t="s">
        <v>625</v>
      </c>
      <c r="G175" s="334">
        <v>44162</v>
      </c>
      <c r="H175" s="141"/>
      <c r="I175" s="115">
        <f>[32]IPC!$S$19/78.05</f>
        <v>1.3482383087764254</v>
      </c>
      <c r="J175" s="213" t="s">
        <v>966</v>
      </c>
      <c r="K175" s="50">
        <f>+E175/I175</f>
        <v>1148526.9257816211</v>
      </c>
      <c r="L175" s="168" t="s">
        <v>627</v>
      </c>
      <c r="M175" s="212" t="s">
        <v>965</v>
      </c>
      <c r="O175" s="211"/>
      <c r="P175" s="211"/>
      <c r="Q175" s="211"/>
      <c r="R175" s="211"/>
    </row>
    <row r="176" spans="1:18" ht="26.25" x14ac:dyDescent="0.25">
      <c r="A176" s="172" t="s">
        <v>526</v>
      </c>
      <c r="B176" s="142" t="s">
        <v>758</v>
      </c>
      <c r="C176" s="368" t="s">
        <v>175</v>
      </c>
      <c r="D176" s="58" t="s">
        <v>142</v>
      </c>
      <c r="E176" s="144">
        <v>3518806545</v>
      </c>
      <c r="F176" s="145"/>
      <c r="G176" s="332">
        <v>43916</v>
      </c>
      <c r="H176" s="317"/>
      <c r="I176" s="316">
        <f>104.94/78.05</f>
        <v>1.3445227418321588</v>
      </c>
      <c r="J176" s="315" t="s">
        <v>715</v>
      </c>
      <c r="K176" s="314">
        <f>+E176/I176</f>
        <v>2617141707.9974275</v>
      </c>
      <c r="L176" s="183" t="s">
        <v>988</v>
      </c>
      <c r="M176" s="54" t="s">
        <v>860</v>
      </c>
      <c r="N176" s="1" t="s">
        <v>964</v>
      </c>
      <c r="O176" s="174"/>
      <c r="P176" s="174"/>
      <c r="Q176" s="174"/>
    </row>
    <row r="177" spans="1:18" ht="15" x14ac:dyDescent="0.2">
      <c r="A177" s="172" t="s">
        <v>526</v>
      </c>
      <c r="B177" s="366"/>
      <c r="C177" s="368"/>
      <c r="D177" s="55"/>
      <c r="E177" s="223"/>
      <c r="F177" s="222"/>
      <c r="G177" s="334"/>
      <c r="H177" s="313"/>
      <c r="I177" s="312"/>
      <c r="J177" s="311"/>
      <c r="K177" s="169"/>
      <c r="L177" s="168"/>
      <c r="M177" s="212"/>
      <c r="O177" s="174"/>
      <c r="P177" s="174"/>
      <c r="Q177" s="174"/>
    </row>
    <row r="178" spans="1:18" ht="15" x14ac:dyDescent="0.2">
      <c r="A178" s="172" t="s">
        <v>526</v>
      </c>
      <c r="B178" s="366" t="s">
        <v>758</v>
      </c>
      <c r="C178" s="368" t="s">
        <v>175</v>
      </c>
      <c r="D178" s="55" t="s">
        <v>142</v>
      </c>
      <c r="E178" s="223">
        <v>349466802.72000003</v>
      </c>
      <c r="F178" s="222" t="s">
        <v>625</v>
      </c>
      <c r="G178" s="334">
        <v>44232</v>
      </c>
      <c r="H178" s="313"/>
      <c r="I178" s="312">
        <f>[32]IPC!$T$10/78.05</f>
        <v>1.3569506726457399</v>
      </c>
      <c r="J178" s="311" t="s">
        <v>1055</v>
      </c>
      <c r="K178" s="169">
        <f>+E178/I178</f>
        <v>257538324.54249838</v>
      </c>
      <c r="L178" s="168" t="s">
        <v>627</v>
      </c>
      <c r="M178" s="212" t="s">
        <v>1056</v>
      </c>
      <c r="O178" s="174"/>
      <c r="P178" s="174"/>
      <c r="Q178" s="174"/>
    </row>
    <row r="179" spans="1:18" s="26" customFormat="1" ht="15" x14ac:dyDescent="0.25">
      <c r="A179" s="214" t="s">
        <v>526</v>
      </c>
      <c r="B179" s="366" t="s">
        <v>758</v>
      </c>
      <c r="C179" s="368" t="s">
        <v>175</v>
      </c>
      <c r="D179" s="55" t="s">
        <v>142</v>
      </c>
      <c r="E179" s="223">
        <v>338367330.27999997</v>
      </c>
      <c r="F179" s="222" t="s">
        <v>625</v>
      </c>
      <c r="G179" s="334">
        <v>44232</v>
      </c>
      <c r="H179" s="141"/>
      <c r="I179" s="115">
        <f>[32]IPC!T10/78.05</f>
        <v>1.3569506726457399</v>
      </c>
      <c r="J179" s="213" t="s">
        <v>1055</v>
      </c>
      <c r="K179" s="50">
        <f>+E179/I179</f>
        <v>249358607.57580963</v>
      </c>
      <c r="L179" s="168" t="s">
        <v>627</v>
      </c>
      <c r="M179" s="212" t="s">
        <v>1054</v>
      </c>
      <c r="O179" s="211"/>
      <c r="P179" s="211"/>
      <c r="Q179" s="211"/>
      <c r="R179" s="211"/>
    </row>
    <row r="180" spans="1:18" s="26" customFormat="1" ht="15" hidden="1" outlineLevel="1" x14ac:dyDescent="0.25">
      <c r="A180" s="214" t="s">
        <v>526</v>
      </c>
      <c r="B180" s="366"/>
      <c r="C180" s="368"/>
      <c r="D180" s="55"/>
      <c r="E180" s="223"/>
      <c r="F180" s="222"/>
      <c r="G180" s="334"/>
      <c r="H180" s="141"/>
      <c r="I180" s="115"/>
      <c r="J180" s="213"/>
      <c r="K180" s="50"/>
      <c r="L180" s="168"/>
      <c r="M180" s="212"/>
      <c r="O180" s="211"/>
      <c r="P180" s="211"/>
      <c r="Q180" s="211"/>
      <c r="R180" s="211"/>
    </row>
    <row r="181" spans="1:18" s="26" customFormat="1" ht="15" hidden="1" outlineLevel="1" x14ac:dyDescent="0.25">
      <c r="A181" s="214" t="s">
        <v>526</v>
      </c>
      <c r="B181" s="366"/>
      <c r="C181" s="368"/>
      <c r="D181" s="55"/>
      <c r="E181" s="223"/>
      <c r="F181" s="222"/>
      <c r="G181" s="334"/>
      <c r="H181" s="141"/>
      <c r="I181" s="115"/>
      <c r="J181" s="213"/>
      <c r="K181" s="50"/>
      <c r="L181" s="168"/>
      <c r="M181" s="212"/>
      <c r="O181" s="211"/>
      <c r="P181" s="211"/>
      <c r="Q181" s="211"/>
      <c r="R181" s="211"/>
    </row>
    <row r="182" spans="1:18" s="26" customFormat="1" ht="15" hidden="1" outlineLevel="1" x14ac:dyDescent="0.25">
      <c r="A182" s="214" t="s">
        <v>526</v>
      </c>
      <c r="B182" s="366"/>
      <c r="C182" s="368"/>
      <c r="D182" s="55"/>
      <c r="E182" s="223"/>
      <c r="F182" s="222"/>
      <c r="G182" s="334"/>
      <c r="H182" s="141"/>
      <c r="I182" s="115"/>
      <c r="J182" s="213"/>
      <c r="K182" s="50"/>
      <c r="L182" s="168"/>
      <c r="M182" s="212"/>
      <c r="O182" s="211"/>
      <c r="P182" s="211"/>
      <c r="Q182" s="211"/>
      <c r="R182" s="211"/>
    </row>
    <row r="183" spans="1:18" s="26" customFormat="1" ht="15" hidden="1" outlineLevel="1" x14ac:dyDescent="0.25">
      <c r="A183" s="214" t="s">
        <v>526</v>
      </c>
      <c r="B183" s="366"/>
      <c r="C183" s="368"/>
      <c r="D183" s="55"/>
      <c r="E183" s="223"/>
      <c r="F183" s="222"/>
      <c r="G183" s="334"/>
      <c r="H183" s="141"/>
      <c r="I183" s="115"/>
      <c r="J183" s="213"/>
      <c r="K183" s="50"/>
      <c r="L183" s="168"/>
      <c r="M183" s="212"/>
      <c r="O183" s="211"/>
      <c r="P183" s="211"/>
      <c r="Q183" s="211"/>
      <c r="R183" s="211"/>
    </row>
    <row r="184" spans="1:18" s="26" customFormat="1" ht="15" hidden="1" outlineLevel="1" x14ac:dyDescent="0.25">
      <c r="A184" s="214" t="s">
        <v>526</v>
      </c>
      <c r="B184" s="366"/>
      <c r="C184" s="368"/>
      <c r="D184" s="55"/>
      <c r="E184" s="223"/>
      <c r="F184" s="222"/>
      <c r="G184" s="334"/>
      <c r="H184" s="141"/>
      <c r="I184" s="115"/>
      <c r="J184" s="213"/>
      <c r="K184" s="50"/>
      <c r="L184" s="168"/>
      <c r="M184" s="212"/>
      <c r="O184" s="211"/>
      <c r="P184" s="211"/>
      <c r="Q184" s="211"/>
      <c r="R184" s="211"/>
    </row>
    <row r="185" spans="1:18" s="26" customFormat="1" ht="15" hidden="1" outlineLevel="1" x14ac:dyDescent="0.25">
      <c r="A185" s="214" t="s">
        <v>526</v>
      </c>
      <c r="B185" s="366"/>
      <c r="C185" s="368"/>
      <c r="D185" s="55"/>
      <c r="E185" s="223"/>
      <c r="F185" s="222"/>
      <c r="G185" s="334"/>
      <c r="H185" s="141"/>
      <c r="I185" s="115"/>
      <c r="J185" s="213"/>
      <c r="K185" s="50"/>
      <c r="L185" s="168"/>
      <c r="M185" s="212"/>
      <c r="O185" s="211"/>
      <c r="P185" s="211"/>
      <c r="Q185" s="211"/>
      <c r="R185" s="211"/>
    </row>
    <row r="186" spans="1:18" s="26" customFormat="1" ht="15" hidden="1" outlineLevel="1" x14ac:dyDescent="0.25">
      <c r="A186" s="214" t="s">
        <v>526</v>
      </c>
      <c r="B186" s="366"/>
      <c r="C186" s="368"/>
      <c r="D186" s="55"/>
      <c r="E186" s="223"/>
      <c r="F186" s="222"/>
      <c r="G186" s="334"/>
      <c r="H186" s="141"/>
      <c r="I186" s="115"/>
      <c r="J186" s="213"/>
      <c r="K186" s="50"/>
      <c r="L186" s="168"/>
      <c r="M186" s="212"/>
      <c r="O186" s="211"/>
      <c r="P186" s="211"/>
      <c r="Q186" s="211"/>
      <c r="R186" s="211"/>
    </row>
    <row r="187" spans="1:18" s="26" customFormat="1" ht="15" hidden="1" outlineLevel="1" x14ac:dyDescent="0.25">
      <c r="A187" s="214" t="s">
        <v>526</v>
      </c>
      <c r="B187" s="366"/>
      <c r="C187" s="368"/>
      <c r="D187" s="55"/>
      <c r="E187" s="223"/>
      <c r="F187" s="222"/>
      <c r="G187" s="334"/>
      <c r="H187" s="141"/>
      <c r="I187" s="115"/>
      <c r="J187" s="213"/>
      <c r="K187" s="50"/>
      <c r="L187" s="168"/>
      <c r="M187" s="212"/>
      <c r="O187" s="211"/>
      <c r="P187" s="211"/>
      <c r="Q187" s="211"/>
      <c r="R187" s="211"/>
    </row>
    <row r="188" spans="1:18" s="26" customFormat="1" ht="15" hidden="1" outlineLevel="1" x14ac:dyDescent="0.25">
      <c r="A188" s="214" t="s">
        <v>526</v>
      </c>
      <c r="B188" s="366"/>
      <c r="C188" s="368"/>
      <c r="D188" s="55"/>
      <c r="E188" s="223"/>
      <c r="F188" s="222"/>
      <c r="G188" s="334"/>
      <c r="H188" s="141"/>
      <c r="I188" s="115"/>
      <c r="J188" s="213"/>
      <c r="K188" s="50"/>
      <c r="L188" s="168"/>
      <c r="M188" s="212"/>
      <c r="O188" s="211"/>
      <c r="P188" s="211"/>
      <c r="Q188" s="211"/>
      <c r="R188" s="211"/>
    </row>
    <row r="189" spans="1:18" s="26" customFormat="1" ht="15" hidden="1" outlineLevel="1" x14ac:dyDescent="0.25">
      <c r="A189" s="214" t="s">
        <v>526</v>
      </c>
      <c r="B189" s="366"/>
      <c r="C189" s="368"/>
      <c r="D189" s="55"/>
      <c r="E189" s="223"/>
      <c r="F189" s="222"/>
      <c r="G189" s="334"/>
      <c r="H189" s="141"/>
      <c r="I189" s="115"/>
      <c r="J189" s="213"/>
      <c r="K189" s="50"/>
      <c r="L189" s="168"/>
      <c r="M189" s="212"/>
      <c r="O189" s="211"/>
      <c r="P189" s="211"/>
      <c r="Q189" s="211"/>
      <c r="R189" s="211"/>
    </row>
    <row r="190" spans="1:18" s="173" customFormat="1" ht="30" collapsed="1" x14ac:dyDescent="0.25">
      <c r="A190" s="173" t="s">
        <v>473</v>
      </c>
      <c r="B190" s="370" t="s">
        <v>192</v>
      </c>
      <c r="C190" s="370"/>
      <c r="D190" s="370"/>
      <c r="E190" s="370"/>
      <c r="F190" s="370"/>
      <c r="G190" s="329"/>
      <c r="H190" s="370"/>
      <c r="I190" s="370"/>
      <c r="J190" s="370"/>
      <c r="K190" s="370"/>
      <c r="L190" s="370"/>
      <c r="M190" s="175"/>
      <c r="O190" s="174"/>
      <c r="P190" s="174"/>
      <c r="Q190" s="174"/>
      <c r="R190" s="174"/>
    </row>
    <row r="191" spans="1:18" s="173" customFormat="1" ht="15" x14ac:dyDescent="0.25">
      <c r="A191" s="176" t="s">
        <v>526</v>
      </c>
      <c r="B191" s="137" t="s">
        <v>129</v>
      </c>
      <c r="C191" s="138" t="s">
        <v>130</v>
      </c>
      <c r="D191" s="138" t="s">
        <v>131</v>
      </c>
      <c r="E191" s="855" t="s">
        <v>132</v>
      </c>
      <c r="F191" s="856"/>
      <c r="G191" s="855" t="s">
        <v>133</v>
      </c>
      <c r="H191" s="857"/>
      <c r="I191" s="857"/>
      <c r="J191" s="857"/>
      <c r="K191" s="856"/>
      <c r="L191" s="139" t="s">
        <v>96</v>
      </c>
      <c r="M191" s="139" t="s">
        <v>757</v>
      </c>
      <c r="O191" s="174"/>
      <c r="P191" s="174"/>
      <c r="Q191" s="174"/>
      <c r="R191" s="174"/>
    </row>
    <row r="192" spans="1:18" s="173" customFormat="1" ht="45" x14ac:dyDescent="0.25">
      <c r="A192" s="176" t="s">
        <v>526</v>
      </c>
      <c r="B192" s="137"/>
      <c r="C192" s="138"/>
      <c r="D192" s="138"/>
      <c r="E192" s="140" t="s">
        <v>134</v>
      </c>
      <c r="F192" s="140" t="s">
        <v>135</v>
      </c>
      <c r="G192" s="328" t="s">
        <v>600</v>
      </c>
      <c r="H192" s="140" t="s">
        <v>136</v>
      </c>
      <c r="I192" s="140" t="s">
        <v>137</v>
      </c>
      <c r="J192" s="140" t="s">
        <v>138</v>
      </c>
      <c r="K192" s="140" t="s">
        <v>139</v>
      </c>
      <c r="L192" s="139"/>
      <c r="M192" s="175"/>
      <c r="O192" s="174"/>
      <c r="P192" s="174"/>
      <c r="Q192" s="174"/>
      <c r="R192" s="174"/>
    </row>
    <row r="193" spans="1:18" ht="30" x14ac:dyDescent="0.25">
      <c r="A193" s="172" t="s">
        <v>526</v>
      </c>
      <c r="B193" s="366" t="s">
        <v>140</v>
      </c>
      <c r="C193" s="153" t="s">
        <v>633</v>
      </c>
      <c r="D193" s="55" t="s">
        <v>142</v>
      </c>
      <c r="E193" s="159">
        <v>4270238021</v>
      </c>
      <c r="F193" s="145" t="s">
        <v>143</v>
      </c>
      <c r="G193" s="335">
        <v>42645</v>
      </c>
      <c r="H193" s="160">
        <v>3885265434</v>
      </c>
      <c r="I193" s="39">
        <f>123.78/111.82</f>
        <v>1.1069576104453587</v>
      </c>
      <c r="J193" s="75" t="s">
        <v>151</v>
      </c>
      <c r="K193" s="197">
        <f>+E193/I193</f>
        <v>3857634638.1339469</v>
      </c>
      <c r="L193" s="168" t="s">
        <v>177</v>
      </c>
      <c r="M193" s="202"/>
      <c r="N193" s="1" t="s">
        <v>906</v>
      </c>
    </row>
    <row r="194" spans="1:18" ht="30" x14ac:dyDescent="0.25">
      <c r="A194" s="172" t="s">
        <v>526</v>
      </c>
      <c r="B194" s="366" t="s">
        <v>140</v>
      </c>
      <c r="C194" s="153" t="s">
        <v>633</v>
      </c>
      <c r="D194" s="55" t="s">
        <v>142</v>
      </c>
      <c r="E194" s="159">
        <v>31161593</v>
      </c>
      <c r="F194" s="145" t="s">
        <v>143</v>
      </c>
      <c r="G194" s="335">
        <v>42395</v>
      </c>
      <c r="H194" s="160"/>
      <c r="I194" s="74">
        <f>126.15/111.82</f>
        <v>1.1281523877660526</v>
      </c>
      <c r="J194" s="76" t="s">
        <v>154</v>
      </c>
      <c r="K194" s="197">
        <f>+E194/I194</f>
        <v>27621794.128101464</v>
      </c>
      <c r="L194" s="168" t="s">
        <v>177</v>
      </c>
      <c r="M194" s="202"/>
      <c r="N194" s="1" t="s">
        <v>906</v>
      </c>
    </row>
    <row r="195" spans="1:18" ht="30" x14ac:dyDescent="0.25">
      <c r="A195" s="172" t="s">
        <v>526</v>
      </c>
      <c r="B195" s="366" t="s">
        <v>144</v>
      </c>
      <c r="C195" s="153" t="s">
        <v>633</v>
      </c>
      <c r="D195" s="55" t="s">
        <v>142</v>
      </c>
      <c r="E195" s="159">
        <v>3890427652</v>
      </c>
      <c r="F195" s="145" t="s">
        <v>193</v>
      </c>
      <c r="G195" s="335">
        <v>42474</v>
      </c>
      <c r="H195" s="160">
        <v>3330227513</v>
      </c>
      <c r="I195" s="74">
        <f>130.63/111.82</f>
        <v>1.1682167769629763</v>
      </c>
      <c r="J195" s="76" t="s">
        <v>157</v>
      </c>
      <c r="K195" s="197">
        <f>+E195/I195</f>
        <v>3330227513.1795144</v>
      </c>
      <c r="L195" s="168" t="s">
        <v>177</v>
      </c>
      <c r="M195" s="202"/>
      <c r="N195" s="1" t="s">
        <v>906</v>
      </c>
    </row>
    <row r="196" spans="1:18" ht="30" x14ac:dyDescent="0.25">
      <c r="A196" s="172" t="s">
        <v>526</v>
      </c>
      <c r="B196" s="366" t="s">
        <v>145</v>
      </c>
      <c r="C196" s="153" t="s">
        <v>633</v>
      </c>
      <c r="D196" s="55" t="s">
        <v>142</v>
      </c>
      <c r="E196" s="159">
        <v>3954459034</v>
      </c>
      <c r="F196" s="145" t="s">
        <v>194</v>
      </c>
      <c r="G196" s="341">
        <v>42650</v>
      </c>
      <c r="H196" s="160">
        <v>3330227513</v>
      </c>
      <c r="I196" s="74">
        <f>132.78/111.82</f>
        <v>1.1874441065998929</v>
      </c>
      <c r="J196" s="76" t="s">
        <v>163</v>
      </c>
      <c r="K196" s="197">
        <f>+E196/I196</f>
        <v>3330227513.0432291</v>
      </c>
      <c r="L196" s="168" t="s">
        <v>177</v>
      </c>
      <c r="M196" s="202"/>
      <c r="N196" s="1" t="s">
        <v>906</v>
      </c>
    </row>
    <row r="197" spans="1:18" ht="30" x14ac:dyDescent="0.25">
      <c r="A197" s="172" t="s">
        <v>526</v>
      </c>
      <c r="B197" s="366" t="s">
        <v>146</v>
      </c>
      <c r="C197" s="153" t="s">
        <v>633</v>
      </c>
      <c r="D197" s="55" t="s">
        <v>142</v>
      </c>
      <c r="E197" s="358">
        <v>4092052050</v>
      </c>
      <c r="F197" s="145" t="s">
        <v>195</v>
      </c>
      <c r="G197" s="335">
        <v>42885</v>
      </c>
      <c r="H197" s="160">
        <v>3330227513</v>
      </c>
      <c r="I197" s="74">
        <f>137.4/111.82</f>
        <v>1.2287605079592203</v>
      </c>
      <c r="J197" s="76" t="s">
        <v>196</v>
      </c>
      <c r="K197" s="197">
        <f>+E197/I197</f>
        <v>3330227512.5982528</v>
      </c>
      <c r="L197" s="168" t="s">
        <v>177</v>
      </c>
      <c r="M197" s="202"/>
      <c r="N197" s="1" t="s">
        <v>906</v>
      </c>
    </row>
    <row r="198" spans="1:18" ht="30" x14ac:dyDescent="0.25">
      <c r="A198" s="172" t="s">
        <v>526</v>
      </c>
      <c r="B198" s="366" t="s">
        <v>147</v>
      </c>
      <c r="C198" s="153" t="s">
        <v>633</v>
      </c>
      <c r="D198" s="55" t="s">
        <v>142</v>
      </c>
      <c r="E198" s="158">
        <v>4111410375</v>
      </c>
      <c r="F198" s="145" t="s">
        <v>197</v>
      </c>
      <c r="G198" s="335">
        <v>43017</v>
      </c>
      <c r="H198" s="160">
        <v>3330227513</v>
      </c>
      <c r="I198" s="74">
        <f>138.05/111.82</f>
        <v>1.2345734215703812</v>
      </c>
      <c r="J198" s="76" t="s">
        <v>190</v>
      </c>
      <c r="K198" s="197">
        <f>+E198/I198</f>
        <v>3330227512.7308941</v>
      </c>
      <c r="L198" s="168" t="s">
        <v>177</v>
      </c>
      <c r="M198" s="202"/>
      <c r="N198" s="1" t="s">
        <v>906</v>
      </c>
    </row>
    <row r="199" spans="1:18" ht="30" x14ac:dyDescent="0.25">
      <c r="A199" s="172" t="s">
        <v>526</v>
      </c>
      <c r="B199" s="366" t="s">
        <v>148</v>
      </c>
      <c r="C199" s="153" t="s">
        <v>633</v>
      </c>
      <c r="D199" s="55" t="s">
        <v>142</v>
      </c>
      <c r="E199" s="158">
        <v>4200756490</v>
      </c>
      <c r="F199" s="145" t="s">
        <v>198</v>
      </c>
      <c r="G199" s="335">
        <v>43209</v>
      </c>
      <c r="H199" s="160">
        <v>3330227513</v>
      </c>
      <c r="I199" s="74">
        <f>141.05/111.82</f>
        <v>1.2614022536218925</v>
      </c>
      <c r="J199" s="76" t="s">
        <v>199</v>
      </c>
      <c r="K199" s="219">
        <f>E199/I199</f>
        <v>3330227513.0223322</v>
      </c>
      <c r="L199" s="168" t="s">
        <v>177</v>
      </c>
      <c r="M199" s="202" t="s">
        <v>897</v>
      </c>
    </row>
    <row r="200" spans="1:18" ht="30" x14ac:dyDescent="0.25">
      <c r="A200" s="172" t="s">
        <v>526</v>
      </c>
      <c r="B200" s="366" t="s">
        <v>149</v>
      </c>
      <c r="C200" s="153" t="s">
        <v>633</v>
      </c>
      <c r="D200" s="55" t="s">
        <v>142</v>
      </c>
      <c r="E200" s="158">
        <v>4243940445</v>
      </c>
      <c r="F200" s="145" t="s">
        <v>200</v>
      </c>
      <c r="G200" s="335">
        <v>43384</v>
      </c>
      <c r="H200" s="160">
        <v>3330227513</v>
      </c>
      <c r="I200" s="74">
        <f>142.5/111.82</f>
        <v>1.2743695224467895</v>
      </c>
      <c r="J200" s="76" t="s">
        <v>315</v>
      </c>
      <c r="K200" s="219">
        <f>E200/I200</f>
        <v>3330227512.7010527</v>
      </c>
      <c r="L200" s="168" t="s">
        <v>177</v>
      </c>
      <c r="M200" s="202" t="s">
        <v>870</v>
      </c>
    </row>
    <row r="201" spans="1:18" ht="30" x14ac:dyDescent="0.25">
      <c r="A201" s="172" t="s">
        <v>526</v>
      </c>
      <c r="B201" s="366" t="s">
        <v>150</v>
      </c>
      <c r="C201" s="153" t="s">
        <v>633</v>
      </c>
      <c r="D201" s="55" t="s">
        <v>142</v>
      </c>
      <c r="E201" s="158">
        <f>4335995951-E214</f>
        <v>4335909287.2653427</v>
      </c>
      <c r="F201" s="186" t="s">
        <v>201</v>
      </c>
      <c r="G201" s="335">
        <v>43580</v>
      </c>
      <c r="H201" s="160">
        <v>3330227513</v>
      </c>
      <c r="I201" s="74">
        <f>101.62/78.05</f>
        <v>1.3019859064702115</v>
      </c>
      <c r="J201" s="76" t="s">
        <v>346</v>
      </c>
      <c r="K201" s="219">
        <f>E201/I201</f>
        <v>3330227512.9999995</v>
      </c>
      <c r="L201" s="168" t="s">
        <v>1429</v>
      </c>
      <c r="M201" s="202" t="s">
        <v>911</v>
      </c>
      <c r="N201" s="220"/>
    </row>
    <row r="202" spans="1:18" ht="30" x14ac:dyDescent="0.25">
      <c r="A202" s="172" t="s">
        <v>526</v>
      </c>
      <c r="B202" s="366" t="s">
        <v>178</v>
      </c>
      <c r="C202" s="153" t="s">
        <v>633</v>
      </c>
      <c r="D202" s="55" t="s">
        <v>142</v>
      </c>
      <c r="E202" s="158">
        <v>3687610549</v>
      </c>
      <c r="F202" s="186" t="s">
        <v>202</v>
      </c>
      <c r="G202" s="340">
        <v>43748</v>
      </c>
      <c r="H202" s="170">
        <v>2787313610</v>
      </c>
      <c r="I202" s="74">
        <f>103.26/78.05</f>
        <v>1.322998078155029</v>
      </c>
      <c r="J202" s="76" t="s">
        <v>468</v>
      </c>
      <c r="K202" s="219">
        <f>E202/I202</f>
        <v>2787313609.8145456</v>
      </c>
      <c r="L202" s="168" t="s">
        <v>177</v>
      </c>
      <c r="M202" s="202" t="s">
        <v>901</v>
      </c>
    </row>
    <row r="203" spans="1:18" ht="30" x14ac:dyDescent="0.25">
      <c r="A203" s="172" t="s">
        <v>526</v>
      </c>
      <c r="B203" s="366" t="s">
        <v>179</v>
      </c>
      <c r="C203" s="153" t="s">
        <v>633</v>
      </c>
      <c r="D203" s="55" t="s">
        <v>142</v>
      </c>
      <c r="E203" s="158">
        <v>3768676557</v>
      </c>
      <c r="F203" s="186" t="s">
        <v>203</v>
      </c>
      <c r="G203" s="340">
        <v>43935</v>
      </c>
      <c r="H203" s="170">
        <v>2787313610</v>
      </c>
      <c r="I203" s="74">
        <f>105.53/78.05</f>
        <v>1.35208199871877</v>
      </c>
      <c r="J203" s="76" t="s">
        <v>634</v>
      </c>
      <c r="K203" s="219">
        <f>E203/I203</f>
        <v>2787313610.0999718</v>
      </c>
      <c r="L203" s="168" t="s">
        <v>177</v>
      </c>
      <c r="M203" s="202" t="s">
        <v>886</v>
      </c>
    </row>
    <row r="204" spans="1:18" ht="30" x14ac:dyDescent="0.2">
      <c r="A204" s="172" t="s">
        <v>526</v>
      </c>
      <c r="B204" s="853" t="s">
        <v>180</v>
      </c>
      <c r="C204" s="153" t="s">
        <v>633</v>
      </c>
      <c r="D204" s="55" t="s">
        <v>142</v>
      </c>
      <c r="E204" s="357">
        <v>2486181857.1399999</v>
      </c>
      <c r="F204" s="186" t="s">
        <v>204</v>
      </c>
      <c r="G204" s="340">
        <v>44126</v>
      </c>
      <c r="H204" s="849">
        <v>1848766139</v>
      </c>
      <c r="I204" s="74">
        <f>[32]IPC!$S$18/78.05</f>
        <v>1.3490070467648945</v>
      </c>
      <c r="J204" s="76" t="s">
        <v>798</v>
      </c>
      <c r="K204" s="219">
        <f>E204/I204</f>
        <v>1842971734.7305248</v>
      </c>
      <c r="L204" s="1105" t="s">
        <v>1428</v>
      </c>
      <c r="M204" s="54" t="s">
        <v>797</v>
      </c>
      <c r="N204" s="220"/>
    </row>
    <row r="205" spans="1:18" ht="30" x14ac:dyDescent="0.2">
      <c r="A205" s="172" t="s">
        <v>526</v>
      </c>
      <c r="B205" s="854"/>
      <c r="C205" s="153" t="s">
        <v>633</v>
      </c>
      <c r="D205" s="55" t="s">
        <v>142</v>
      </c>
      <c r="E205" s="357">
        <v>7816692</v>
      </c>
      <c r="F205" s="186" t="s">
        <v>818</v>
      </c>
      <c r="G205" s="340">
        <v>44134</v>
      </c>
      <c r="H205" s="850"/>
      <c r="I205" s="74">
        <f>[32]IPC!$S$18/78.05</f>
        <v>1.3490070467648945</v>
      </c>
      <c r="J205" s="76" t="s">
        <v>798</v>
      </c>
      <c r="K205" s="219">
        <f>E205/I205</f>
        <v>5794404.1276474493</v>
      </c>
      <c r="L205" s="1104"/>
      <c r="M205" s="54" t="s">
        <v>814</v>
      </c>
      <c r="N205" s="220"/>
    </row>
    <row r="206" spans="1:18" ht="15" x14ac:dyDescent="0.2">
      <c r="A206" s="172" t="s">
        <v>526</v>
      </c>
      <c r="B206" s="366" t="s">
        <v>181</v>
      </c>
      <c r="C206" s="154"/>
      <c r="D206" s="55" t="s">
        <v>142</v>
      </c>
      <c r="E206" s="356"/>
      <c r="F206" s="186" t="s">
        <v>205</v>
      </c>
      <c r="G206" s="340"/>
      <c r="H206" s="170">
        <v>1848766139</v>
      </c>
      <c r="I206" s="165"/>
      <c r="J206" s="165"/>
      <c r="K206" s="219">
        <v>0</v>
      </c>
      <c r="L206" s="168"/>
      <c r="M206" s="54"/>
    </row>
    <row r="207" spans="1:18" s="26" customFormat="1" ht="38.25" x14ac:dyDescent="0.25">
      <c r="A207" s="214" t="s">
        <v>526</v>
      </c>
      <c r="B207" s="366" t="s">
        <v>182</v>
      </c>
      <c r="C207" s="154"/>
      <c r="D207" s="55" t="s">
        <v>142</v>
      </c>
      <c r="E207" s="168"/>
      <c r="F207" s="186" t="s">
        <v>635</v>
      </c>
      <c r="G207" s="340"/>
      <c r="H207" s="170">
        <v>2542964000</v>
      </c>
      <c r="I207" s="165"/>
      <c r="J207" s="165"/>
      <c r="K207" s="218">
        <v>0</v>
      </c>
      <c r="L207" s="168"/>
      <c r="M207" s="212"/>
      <c r="O207" s="211"/>
      <c r="P207" s="211"/>
      <c r="Q207" s="211"/>
      <c r="R207" s="211"/>
    </row>
    <row r="208" spans="1:18" s="26" customFormat="1" ht="15" hidden="1" outlineLevel="1" x14ac:dyDescent="0.25">
      <c r="A208" s="214" t="s">
        <v>526</v>
      </c>
      <c r="B208" s="366"/>
      <c r="C208" s="154"/>
      <c r="D208" s="55"/>
      <c r="E208" s="168"/>
      <c r="F208" s="186"/>
      <c r="G208" s="340"/>
      <c r="H208" s="170"/>
      <c r="I208" s="165"/>
      <c r="J208" s="165"/>
      <c r="K208" s="218"/>
      <c r="L208" s="168"/>
      <c r="M208" s="212"/>
      <c r="O208" s="211"/>
      <c r="P208" s="211"/>
      <c r="Q208" s="211"/>
      <c r="R208" s="211"/>
    </row>
    <row r="209" spans="1:18" s="26" customFormat="1" ht="15" hidden="1" outlineLevel="1" x14ac:dyDescent="0.25">
      <c r="A209" s="214" t="s">
        <v>526</v>
      </c>
      <c r="B209" s="366"/>
      <c r="C209" s="154"/>
      <c r="D209" s="55"/>
      <c r="E209" s="168"/>
      <c r="F209" s="186"/>
      <c r="G209" s="340"/>
      <c r="H209" s="170"/>
      <c r="I209" s="165"/>
      <c r="J209" s="165"/>
      <c r="K209" s="218"/>
      <c r="L209" s="168"/>
      <c r="M209" s="212"/>
      <c r="O209" s="211"/>
      <c r="P209" s="211"/>
      <c r="Q209" s="211"/>
      <c r="R209" s="211"/>
    </row>
    <row r="210" spans="1:18" s="26" customFormat="1" ht="15" hidden="1" outlineLevel="1" x14ac:dyDescent="0.25">
      <c r="A210" s="214" t="s">
        <v>526</v>
      </c>
      <c r="B210" s="366"/>
      <c r="C210" s="154"/>
      <c r="D210" s="55"/>
      <c r="E210" s="168"/>
      <c r="F210" s="186"/>
      <c r="G210" s="340"/>
      <c r="H210" s="170"/>
      <c r="I210" s="165"/>
      <c r="J210" s="165"/>
      <c r="K210" s="218"/>
      <c r="L210" s="168"/>
      <c r="M210" s="212"/>
      <c r="O210" s="211"/>
      <c r="P210" s="211"/>
      <c r="Q210" s="211"/>
      <c r="R210" s="211"/>
    </row>
    <row r="211" spans="1:18" s="26" customFormat="1" ht="15" hidden="1" outlineLevel="1" x14ac:dyDescent="0.25">
      <c r="A211" s="214" t="s">
        <v>526</v>
      </c>
      <c r="B211" s="366"/>
      <c r="C211" s="154"/>
      <c r="D211" s="55"/>
      <c r="E211" s="168"/>
      <c r="F211" s="186"/>
      <c r="G211" s="340"/>
      <c r="H211" s="170"/>
      <c r="I211" s="165"/>
      <c r="J211" s="165"/>
      <c r="K211" s="218"/>
      <c r="L211" s="168"/>
      <c r="M211" s="212"/>
      <c r="O211" s="211"/>
      <c r="P211" s="211"/>
      <c r="Q211" s="211"/>
      <c r="R211" s="211"/>
    </row>
    <row r="212" spans="1:18" s="26" customFormat="1" ht="15" collapsed="1" x14ac:dyDescent="0.25">
      <c r="A212" s="214" t="s">
        <v>526</v>
      </c>
      <c r="B212" s="199" t="s">
        <v>1176</v>
      </c>
      <c r="C212" s="154"/>
      <c r="D212" s="55"/>
      <c r="E212" s="168"/>
      <c r="F212" s="186"/>
      <c r="G212" s="340"/>
      <c r="H212" s="170"/>
      <c r="I212" s="165"/>
      <c r="J212" s="165"/>
      <c r="K212" s="218"/>
      <c r="L212" s="168"/>
      <c r="M212" s="212"/>
      <c r="O212" s="211"/>
      <c r="P212" s="211"/>
      <c r="Q212" s="211"/>
      <c r="R212" s="211"/>
    </row>
    <row r="213" spans="1:18" ht="30" x14ac:dyDescent="0.25">
      <c r="A213" s="172" t="s">
        <v>526</v>
      </c>
      <c r="B213" s="366" t="s">
        <v>1111</v>
      </c>
      <c r="C213" s="153" t="s">
        <v>799</v>
      </c>
      <c r="D213" s="55" t="s">
        <v>142</v>
      </c>
      <c r="E213" s="221">
        <v>32581947</v>
      </c>
      <c r="F213" s="145"/>
      <c r="G213" s="335">
        <v>42923</v>
      </c>
      <c r="H213" s="160"/>
      <c r="I213" s="74">
        <f>137.87/111.82</f>
        <v>1.2329636916472904</v>
      </c>
      <c r="J213" s="76" t="s">
        <v>186</v>
      </c>
      <c r="K213" s="197">
        <f>+E213/I213</f>
        <v>26425714.902009137</v>
      </c>
      <c r="L213" s="168" t="s">
        <v>1111</v>
      </c>
      <c r="M213" s="202"/>
      <c r="N213" s="1" t="s">
        <v>906</v>
      </c>
    </row>
    <row r="214" spans="1:18" s="26" customFormat="1" ht="30" x14ac:dyDescent="0.25">
      <c r="A214" s="214" t="s">
        <v>526</v>
      </c>
      <c r="B214" s="366" t="s">
        <v>1427</v>
      </c>
      <c r="C214" s="153" t="s">
        <v>799</v>
      </c>
      <c r="D214" s="55" t="s">
        <v>142</v>
      </c>
      <c r="E214" s="1103">
        <v>86663.734657287598</v>
      </c>
      <c r="F214" s="186"/>
      <c r="G214" s="335">
        <v>43580</v>
      </c>
      <c r="H214" s="170"/>
      <c r="I214" s="74">
        <f>101.62/78.05</f>
        <v>1.3019859064702115</v>
      </c>
      <c r="J214" s="76" t="s">
        <v>346</v>
      </c>
      <c r="K214" s="197">
        <f>+E214/I214</f>
        <v>66562.728695151513</v>
      </c>
      <c r="L214" s="168" t="s">
        <v>1427</v>
      </c>
      <c r="M214" s="202" t="s">
        <v>911</v>
      </c>
      <c r="O214" s="211"/>
      <c r="P214" s="211"/>
      <c r="Q214" s="211"/>
      <c r="R214" s="211"/>
    </row>
    <row r="215" spans="1:18" s="26" customFormat="1" ht="30" x14ac:dyDescent="0.25">
      <c r="A215" s="214" t="s">
        <v>526</v>
      </c>
      <c r="B215" s="366" t="s">
        <v>1426</v>
      </c>
      <c r="C215" s="153" t="s">
        <v>799</v>
      </c>
      <c r="D215" s="55" t="s">
        <v>142</v>
      </c>
      <c r="E215" s="1103">
        <v>8994.89</v>
      </c>
      <c r="F215" s="186"/>
      <c r="G215" s="335">
        <v>44134</v>
      </c>
      <c r="H215" s="170"/>
      <c r="I215" s="74">
        <f>[32]IPC!$S$18/78.05</f>
        <v>1.3490070467648945</v>
      </c>
      <c r="J215" s="76" t="s">
        <v>798</v>
      </c>
      <c r="K215" s="197">
        <f>+E215/I215</f>
        <v>6667.7857773767673</v>
      </c>
      <c r="L215" s="168" t="s">
        <v>1426</v>
      </c>
      <c r="M215" s="212" t="s">
        <v>1425</v>
      </c>
      <c r="O215" s="211"/>
      <c r="P215" s="211"/>
      <c r="Q215" s="211"/>
      <c r="R215" s="211"/>
    </row>
    <row r="216" spans="1:18" s="26" customFormat="1" ht="15" hidden="1" outlineLevel="1" x14ac:dyDescent="0.25">
      <c r="A216" s="214" t="s">
        <v>526</v>
      </c>
      <c r="B216" s="366"/>
      <c r="C216" s="154"/>
      <c r="D216" s="55"/>
      <c r="E216" s="168"/>
      <c r="F216" s="186"/>
      <c r="G216" s="340"/>
      <c r="H216" s="170"/>
      <c r="I216" s="165"/>
      <c r="J216" s="165"/>
      <c r="K216" s="218"/>
      <c r="L216" s="168"/>
      <c r="M216" s="212"/>
      <c r="O216" s="211"/>
      <c r="P216" s="211"/>
      <c r="Q216" s="211"/>
      <c r="R216" s="211"/>
    </row>
    <row r="217" spans="1:18" s="26" customFormat="1" ht="15" hidden="1" outlineLevel="1" x14ac:dyDescent="0.25">
      <c r="A217" s="214" t="s">
        <v>526</v>
      </c>
      <c r="B217" s="366"/>
      <c r="C217" s="154"/>
      <c r="D217" s="55"/>
      <c r="E217" s="168"/>
      <c r="F217" s="186"/>
      <c r="G217" s="340"/>
      <c r="H217" s="170"/>
      <c r="I217" s="165"/>
      <c r="J217" s="165"/>
      <c r="K217" s="218"/>
      <c r="L217" s="168"/>
      <c r="M217" s="212"/>
      <c r="O217" s="211"/>
      <c r="P217" s="211"/>
      <c r="Q217" s="211"/>
      <c r="R217" s="211"/>
    </row>
    <row r="218" spans="1:18" s="173" customFormat="1" ht="15" collapsed="1" x14ac:dyDescent="0.25">
      <c r="A218" s="173" t="s">
        <v>474</v>
      </c>
      <c r="B218" s="370" t="s">
        <v>206</v>
      </c>
      <c r="C218" s="370"/>
      <c r="D218" s="370"/>
      <c r="E218" s="370"/>
      <c r="F218" s="370"/>
      <c r="G218" s="329"/>
      <c r="H218" s="370"/>
      <c r="I218" s="370"/>
      <c r="J218" s="370"/>
      <c r="K218" s="370"/>
      <c r="L218" s="370"/>
      <c r="M218" s="175"/>
      <c r="O218" s="174"/>
      <c r="P218" s="174"/>
      <c r="Q218" s="174"/>
      <c r="R218" s="174"/>
    </row>
    <row r="219" spans="1:18" s="369" customFormat="1" ht="15" x14ac:dyDescent="0.2">
      <c r="A219" s="217" t="s">
        <v>526</v>
      </c>
      <c r="B219" s="137" t="s">
        <v>129</v>
      </c>
      <c r="C219" s="138" t="s">
        <v>130</v>
      </c>
      <c r="D219" s="138" t="s">
        <v>131</v>
      </c>
      <c r="E219" s="855" t="s">
        <v>132</v>
      </c>
      <c r="F219" s="856"/>
      <c r="G219" s="855" t="s">
        <v>133</v>
      </c>
      <c r="H219" s="857"/>
      <c r="I219" s="857"/>
      <c r="J219" s="857"/>
      <c r="K219" s="856"/>
      <c r="L219" s="139" t="s">
        <v>96</v>
      </c>
      <c r="M219" s="139" t="s">
        <v>757</v>
      </c>
      <c r="O219" s="216"/>
      <c r="P219" s="216"/>
      <c r="Q219" s="216"/>
      <c r="R219" s="216"/>
    </row>
    <row r="220" spans="1:18" s="369" customFormat="1" ht="45" x14ac:dyDescent="0.2">
      <c r="A220" s="217" t="s">
        <v>526</v>
      </c>
      <c r="B220" s="137"/>
      <c r="C220" s="138"/>
      <c r="D220" s="138"/>
      <c r="E220" s="140" t="s">
        <v>134</v>
      </c>
      <c r="F220" s="140" t="s">
        <v>135</v>
      </c>
      <c r="G220" s="328" t="s">
        <v>600</v>
      </c>
      <c r="H220" s="140" t="s">
        <v>136</v>
      </c>
      <c r="I220" s="140" t="s">
        <v>137</v>
      </c>
      <c r="J220" s="140" t="s">
        <v>138</v>
      </c>
      <c r="K220" s="140" t="s">
        <v>139</v>
      </c>
      <c r="L220" s="139"/>
      <c r="M220" s="178"/>
      <c r="O220" s="216"/>
      <c r="P220" s="216"/>
      <c r="Q220" s="216"/>
      <c r="R220" s="216"/>
    </row>
    <row r="221" spans="1:18" ht="28.5" x14ac:dyDescent="0.2">
      <c r="A221" s="172" t="s">
        <v>526</v>
      </c>
      <c r="B221" s="366" t="s">
        <v>140</v>
      </c>
      <c r="C221" s="153" t="s">
        <v>326</v>
      </c>
      <c r="D221" s="55" t="s">
        <v>142</v>
      </c>
      <c r="E221" s="215">
        <v>384680737</v>
      </c>
      <c r="F221" s="4" t="s">
        <v>143</v>
      </c>
      <c r="G221" s="339">
        <v>42278</v>
      </c>
      <c r="H221" s="849">
        <v>350000000</v>
      </c>
      <c r="I221" s="39">
        <f>123.78/111.82</f>
        <v>1.1069576104453587</v>
      </c>
      <c r="J221" s="75" t="s">
        <v>151</v>
      </c>
      <c r="K221" s="197">
        <f>+E221/I221</f>
        <v>347511714.42349327</v>
      </c>
      <c r="L221" s="168" t="s">
        <v>177</v>
      </c>
      <c r="M221" s="54"/>
      <c r="N221" s="1" t="s">
        <v>906</v>
      </c>
    </row>
    <row r="222" spans="1:18" ht="28.5" x14ac:dyDescent="0.2">
      <c r="A222" s="172" t="s">
        <v>526</v>
      </c>
      <c r="B222" s="366" t="s">
        <v>140</v>
      </c>
      <c r="C222" s="153" t="s">
        <v>326</v>
      </c>
      <c r="D222" s="55" t="s">
        <v>142</v>
      </c>
      <c r="E222" s="215">
        <v>2807165</v>
      </c>
      <c r="F222" s="4" t="s">
        <v>143</v>
      </c>
      <c r="G222" s="339">
        <v>42395</v>
      </c>
      <c r="H222" s="850"/>
      <c r="I222" s="74">
        <f>126.15/111.82</f>
        <v>1.1281523877660526</v>
      </c>
      <c r="J222" s="76" t="s">
        <v>154</v>
      </c>
      <c r="K222" s="197">
        <f>+E222/I222</f>
        <v>2488285.297661514</v>
      </c>
      <c r="L222" s="168" t="s">
        <v>177</v>
      </c>
      <c r="M222" s="54"/>
      <c r="N222" s="1" t="s">
        <v>906</v>
      </c>
    </row>
    <row r="223" spans="1:18" ht="42.75" x14ac:dyDescent="0.2">
      <c r="A223" s="172" t="s">
        <v>526</v>
      </c>
      <c r="B223" s="366" t="s">
        <v>144</v>
      </c>
      <c r="C223" s="153" t="s">
        <v>326</v>
      </c>
      <c r="D223" s="55" t="s">
        <v>142</v>
      </c>
      <c r="E223" s="215">
        <v>394853336</v>
      </c>
      <c r="F223" s="4" t="s">
        <v>636</v>
      </c>
      <c r="G223" s="339">
        <v>42398</v>
      </c>
      <c r="H223" s="160">
        <v>350000000</v>
      </c>
      <c r="I223" s="74">
        <f>126.15/111.82</f>
        <v>1.1281523877660526</v>
      </c>
      <c r="J223" s="76" t="s">
        <v>155</v>
      </c>
      <c r="K223" s="197">
        <f>+E223/I223</f>
        <v>350000000.24986124</v>
      </c>
      <c r="L223" s="168" t="s">
        <v>177</v>
      </c>
      <c r="M223" s="54"/>
      <c r="N223" s="1" t="s">
        <v>906</v>
      </c>
    </row>
    <row r="224" spans="1:18" ht="42.75" x14ac:dyDescent="0.2">
      <c r="A224" s="172" t="s">
        <v>526</v>
      </c>
      <c r="B224" s="366" t="s">
        <v>145</v>
      </c>
      <c r="C224" s="153" t="s">
        <v>326</v>
      </c>
      <c r="D224" s="55" t="s">
        <v>142</v>
      </c>
      <c r="E224" s="215">
        <v>417546056</v>
      </c>
      <c r="F224" s="4" t="s">
        <v>636</v>
      </c>
      <c r="G224" s="339">
        <v>42765</v>
      </c>
      <c r="H224" s="160">
        <v>350000000</v>
      </c>
      <c r="I224" s="74">
        <f>133.4/111.82</f>
        <v>1.1929887318905386</v>
      </c>
      <c r="J224" s="76" t="s">
        <v>207</v>
      </c>
      <c r="K224" s="197">
        <f>+E224/I224</f>
        <v>349999999.86446768</v>
      </c>
      <c r="L224" s="168" t="s">
        <v>177</v>
      </c>
      <c r="M224" s="54"/>
      <c r="N224" s="1" t="s">
        <v>906</v>
      </c>
    </row>
    <row r="225" spans="1:13" ht="42.75" x14ac:dyDescent="0.2">
      <c r="A225" s="172" t="s">
        <v>526</v>
      </c>
      <c r="B225" s="366" t="s">
        <v>146</v>
      </c>
      <c r="C225" s="153" t="s">
        <v>326</v>
      </c>
      <c r="D225" s="55" t="s">
        <v>142</v>
      </c>
      <c r="E225" s="215">
        <v>434604722</v>
      </c>
      <c r="F225" s="4" t="s">
        <v>636</v>
      </c>
      <c r="G225" s="339">
        <v>43223</v>
      </c>
      <c r="H225" s="849">
        <v>350000000</v>
      </c>
      <c r="I225" s="74">
        <f>141.05/111.82</f>
        <v>1.2614022536218925</v>
      </c>
      <c r="J225" s="76" t="s">
        <v>236</v>
      </c>
      <c r="K225" s="197">
        <f>+E225/I225</f>
        <v>344540943.02757883</v>
      </c>
      <c r="L225" s="168" t="s">
        <v>177</v>
      </c>
      <c r="M225" s="54" t="s">
        <v>910</v>
      </c>
    </row>
    <row r="226" spans="1:13" ht="42.75" x14ac:dyDescent="0.2">
      <c r="A226" s="172" t="s">
        <v>526</v>
      </c>
      <c r="B226" s="366" t="s">
        <v>282</v>
      </c>
      <c r="C226" s="153" t="s">
        <v>326</v>
      </c>
      <c r="D226" s="55" t="s">
        <v>142</v>
      </c>
      <c r="E226" s="215">
        <v>10047398</v>
      </c>
      <c r="F226" s="4" t="s">
        <v>636</v>
      </c>
      <c r="G226" s="339">
        <v>43263</v>
      </c>
      <c r="H226" s="850"/>
      <c r="I226" s="74">
        <f>142.06/111.82</f>
        <v>1.2704346270792346</v>
      </c>
      <c r="J226" s="76" t="s">
        <v>236</v>
      </c>
      <c r="K226" s="197">
        <f>+E226/I226</f>
        <v>7908630.4685344212</v>
      </c>
      <c r="L226" s="168" t="s">
        <v>637</v>
      </c>
      <c r="M226" s="54" t="s">
        <v>909</v>
      </c>
    </row>
    <row r="227" spans="1:13" ht="42.75" x14ac:dyDescent="0.2">
      <c r="A227" s="172" t="s">
        <v>526</v>
      </c>
      <c r="B227" s="366" t="s">
        <v>147</v>
      </c>
      <c r="C227" s="153" t="s">
        <v>326</v>
      </c>
      <c r="D227" s="55" t="s">
        <v>142</v>
      </c>
      <c r="E227" s="215">
        <v>446029333</v>
      </c>
      <c r="F227" s="4" t="s">
        <v>636</v>
      </c>
      <c r="G227" s="339">
        <v>43399</v>
      </c>
      <c r="H227" s="160">
        <v>350000000</v>
      </c>
      <c r="I227" s="74">
        <f>142.5/111.82</f>
        <v>1.2743695224467895</v>
      </c>
      <c r="J227" s="76" t="s">
        <v>315</v>
      </c>
      <c r="K227" s="197">
        <f>+E227/I227</f>
        <v>350000000.11270177</v>
      </c>
      <c r="L227" s="168" t="s">
        <v>177</v>
      </c>
      <c r="M227" s="54" t="s">
        <v>908</v>
      </c>
    </row>
    <row r="228" spans="1:13" ht="42.75" x14ac:dyDescent="0.2">
      <c r="A228" s="172" t="s">
        <v>526</v>
      </c>
      <c r="B228" s="366" t="s">
        <v>148</v>
      </c>
      <c r="C228" s="153" t="s">
        <v>326</v>
      </c>
      <c r="D228" s="55" t="s">
        <v>142</v>
      </c>
      <c r="E228" s="215">
        <v>477093543</v>
      </c>
      <c r="F228" s="4" t="s">
        <v>636</v>
      </c>
      <c r="G228" s="339">
        <v>43445</v>
      </c>
      <c r="H228" s="160">
        <v>350000000</v>
      </c>
      <c r="I228" s="74">
        <f>142.84/111.82</f>
        <v>1.2774101234126276</v>
      </c>
      <c r="J228" s="76" t="s">
        <v>325</v>
      </c>
      <c r="K228" s="197">
        <f>+E228/I228</f>
        <v>373485018.04998595</v>
      </c>
      <c r="L228" s="168" t="s">
        <v>177</v>
      </c>
      <c r="M228" s="54" t="s">
        <v>907</v>
      </c>
    </row>
    <row r="229" spans="1:13" ht="42.75" x14ac:dyDescent="0.2">
      <c r="A229" s="172" t="s">
        <v>526</v>
      </c>
      <c r="B229" s="366" t="s">
        <v>149</v>
      </c>
      <c r="C229" s="153" t="s">
        <v>326</v>
      </c>
      <c r="D229" s="55" t="s">
        <v>142</v>
      </c>
      <c r="E229" s="215">
        <v>463049327</v>
      </c>
      <c r="F229" s="4" t="s">
        <v>636</v>
      </c>
      <c r="G229" s="339">
        <v>43748</v>
      </c>
      <c r="H229" s="160">
        <v>350000000</v>
      </c>
      <c r="I229" s="74">
        <f>103.26/78.05</f>
        <v>1.322998078155029</v>
      </c>
      <c r="J229" s="76" t="s">
        <v>459</v>
      </c>
      <c r="K229" s="197">
        <f>+E229/I229</f>
        <v>349999999.73222929</v>
      </c>
      <c r="L229" s="168" t="s">
        <v>465</v>
      </c>
      <c r="M229" s="54" t="s">
        <v>901</v>
      </c>
    </row>
    <row r="230" spans="1:13" ht="15" x14ac:dyDescent="0.2">
      <c r="A230" s="172" t="s">
        <v>526</v>
      </c>
      <c r="B230" s="853" t="s">
        <v>150</v>
      </c>
      <c r="C230" s="153" t="s">
        <v>326</v>
      </c>
      <c r="D230" s="55" t="s">
        <v>142</v>
      </c>
      <c r="E230" s="215">
        <v>470672645.74000001</v>
      </c>
      <c r="F230" s="851" t="s">
        <v>636</v>
      </c>
      <c r="G230" s="326">
        <v>44118</v>
      </c>
      <c r="H230" s="849">
        <v>350000000</v>
      </c>
      <c r="I230" s="74">
        <f>105.29/78.05</f>
        <v>1.3490070467648945</v>
      </c>
      <c r="J230" s="76" t="s">
        <v>796</v>
      </c>
      <c r="K230" s="197">
        <f>+E230/I230</f>
        <v>348903029.72748595</v>
      </c>
      <c r="L230" s="844" t="s">
        <v>795</v>
      </c>
      <c r="M230" s="54" t="s">
        <v>761</v>
      </c>
    </row>
    <row r="231" spans="1:13" ht="15" x14ac:dyDescent="0.2">
      <c r="A231" s="172" t="s">
        <v>526</v>
      </c>
      <c r="B231" s="854"/>
      <c r="C231" s="153" t="s">
        <v>326</v>
      </c>
      <c r="D231" s="55"/>
      <c r="E231" s="215">
        <v>1479820</v>
      </c>
      <c r="F231" s="852"/>
      <c r="G231" s="326">
        <v>44134</v>
      </c>
      <c r="H231" s="850"/>
      <c r="I231" s="74">
        <f>105.29/78.05</f>
        <v>1.3490070467648945</v>
      </c>
      <c r="J231" s="76" t="s">
        <v>796</v>
      </c>
      <c r="K231" s="197">
        <f>+E231/I231</f>
        <v>1096969.8071991641</v>
      </c>
      <c r="L231" s="845"/>
      <c r="M231" s="1" t="s">
        <v>814</v>
      </c>
    </row>
    <row r="232" spans="1:13" ht="15" hidden="1" outlineLevel="1" x14ac:dyDescent="0.2">
      <c r="A232" s="172" t="s">
        <v>526</v>
      </c>
      <c r="B232" s="374"/>
      <c r="C232" s="153"/>
      <c r="D232" s="55"/>
      <c r="E232" s="215"/>
      <c r="F232" s="376"/>
      <c r="G232" s="326"/>
      <c r="H232" s="375"/>
      <c r="I232" s="74"/>
      <c r="J232" s="76"/>
      <c r="K232" s="197"/>
      <c r="L232" s="373"/>
      <c r="M232" s="54"/>
    </row>
    <row r="233" spans="1:13" ht="15" hidden="1" outlineLevel="1" x14ac:dyDescent="0.2">
      <c r="A233" s="172" t="s">
        <v>526</v>
      </c>
      <c r="B233" s="374"/>
      <c r="C233" s="153"/>
      <c r="D233" s="55"/>
      <c r="E233" s="215"/>
      <c r="F233" s="376"/>
      <c r="G233" s="326"/>
      <c r="H233" s="375"/>
      <c r="I233" s="74"/>
      <c r="J233" s="76"/>
      <c r="K233" s="197"/>
      <c r="L233" s="373"/>
      <c r="M233" s="54"/>
    </row>
    <row r="234" spans="1:13" ht="15" hidden="1" outlineLevel="1" x14ac:dyDescent="0.2">
      <c r="A234" s="172" t="s">
        <v>526</v>
      </c>
      <c r="B234" s="374"/>
      <c r="C234" s="153"/>
      <c r="D234" s="55"/>
      <c r="E234" s="215"/>
      <c r="F234" s="376"/>
      <c r="G234" s="326"/>
      <c r="H234" s="375"/>
      <c r="I234" s="74"/>
      <c r="J234" s="76"/>
      <c r="K234" s="197"/>
      <c r="L234" s="373"/>
      <c r="M234" s="54"/>
    </row>
    <row r="235" spans="1:13" ht="15" hidden="1" outlineLevel="1" x14ac:dyDescent="0.2">
      <c r="A235" s="172" t="s">
        <v>526</v>
      </c>
      <c r="B235" s="374"/>
      <c r="C235" s="153"/>
      <c r="D235" s="55"/>
      <c r="E235" s="215"/>
      <c r="F235" s="376"/>
      <c r="G235" s="326"/>
      <c r="H235" s="375"/>
      <c r="I235" s="74"/>
      <c r="J235" s="76"/>
      <c r="K235" s="197"/>
      <c r="L235" s="373"/>
      <c r="M235" s="54"/>
    </row>
    <row r="236" spans="1:13" ht="15" hidden="1" outlineLevel="1" x14ac:dyDescent="0.2">
      <c r="A236" s="172" t="s">
        <v>526</v>
      </c>
      <c r="B236" s="374"/>
      <c r="C236" s="153"/>
      <c r="D236" s="55"/>
      <c r="E236" s="215"/>
      <c r="F236" s="376"/>
      <c r="G236" s="326"/>
      <c r="H236" s="375"/>
      <c r="I236" s="74"/>
      <c r="J236" s="76"/>
      <c r="K236" s="197"/>
      <c r="L236" s="373"/>
      <c r="M236" s="54"/>
    </row>
    <row r="237" spans="1:13" ht="15" hidden="1" outlineLevel="1" x14ac:dyDescent="0.2">
      <c r="A237" s="172" t="s">
        <v>526</v>
      </c>
      <c r="B237" s="374"/>
      <c r="C237" s="153"/>
      <c r="D237" s="55"/>
      <c r="E237" s="215"/>
      <c r="F237" s="376"/>
      <c r="G237" s="326"/>
      <c r="H237" s="375"/>
      <c r="I237" s="74"/>
      <c r="J237" s="76"/>
      <c r="K237" s="197"/>
      <c r="L237" s="373"/>
      <c r="M237" s="54"/>
    </row>
    <row r="238" spans="1:13" ht="15" hidden="1" outlineLevel="1" x14ac:dyDescent="0.2">
      <c r="A238" s="172" t="s">
        <v>526</v>
      </c>
      <c r="B238" s="374"/>
      <c r="C238" s="153"/>
      <c r="D238" s="55"/>
      <c r="E238" s="215"/>
      <c r="F238" s="376"/>
      <c r="G238" s="326"/>
      <c r="H238" s="375"/>
      <c r="I238" s="74"/>
      <c r="J238" s="76"/>
      <c r="K238" s="197"/>
      <c r="L238" s="373"/>
      <c r="M238" s="54"/>
    </row>
    <row r="239" spans="1:13" ht="15" hidden="1" outlineLevel="1" x14ac:dyDescent="0.2">
      <c r="A239" s="172" t="s">
        <v>526</v>
      </c>
      <c r="B239" s="374"/>
      <c r="C239" s="153"/>
      <c r="D239" s="55"/>
      <c r="E239" s="215"/>
      <c r="F239" s="376"/>
      <c r="G239" s="326"/>
      <c r="H239" s="375"/>
      <c r="I239" s="74"/>
      <c r="J239" s="76"/>
      <c r="K239" s="197"/>
      <c r="L239" s="373"/>
      <c r="M239" s="54"/>
    </row>
    <row r="240" spans="1:13" ht="15" hidden="1" outlineLevel="1" x14ac:dyDescent="0.2">
      <c r="A240" s="172" t="s">
        <v>526</v>
      </c>
      <c r="B240" s="374"/>
      <c r="C240" s="153"/>
      <c r="D240" s="55"/>
      <c r="E240" s="215"/>
      <c r="F240" s="376"/>
      <c r="G240" s="326"/>
      <c r="H240" s="375"/>
      <c r="I240" s="74"/>
      <c r="J240" s="76"/>
      <c r="K240" s="197"/>
      <c r="L240" s="373"/>
      <c r="M240" s="54"/>
    </row>
    <row r="241" spans="1:18" ht="15" hidden="1" outlineLevel="1" x14ac:dyDescent="0.2">
      <c r="A241" s="172" t="s">
        <v>526</v>
      </c>
      <c r="B241" s="374"/>
      <c r="C241" s="153"/>
      <c r="D241" s="55"/>
      <c r="E241" s="215"/>
      <c r="F241" s="376"/>
      <c r="G241" s="326"/>
      <c r="H241" s="375"/>
      <c r="I241" s="74"/>
      <c r="J241" s="76"/>
      <c r="K241" s="197"/>
      <c r="L241" s="373"/>
      <c r="M241" s="54"/>
    </row>
    <row r="242" spans="1:18" s="173" customFormat="1" ht="25.5" collapsed="1" x14ac:dyDescent="0.25">
      <c r="A242" s="173" t="s">
        <v>327</v>
      </c>
      <c r="B242" s="370" t="s">
        <v>208</v>
      </c>
      <c r="C242" s="370"/>
      <c r="D242" s="370"/>
      <c r="E242" s="370"/>
      <c r="F242" s="370"/>
      <c r="G242" s="329"/>
      <c r="H242" s="370"/>
      <c r="I242" s="370"/>
      <c r="J242" s="370"/>
      <c r="K242" s="370"/>
      <c r="L242" s="370"/>
      <c r="M242" s="175"/>
      <c r="O242" s="174"/>
      <c r="P242" s="174"/>
      <c r="Q242" s="174"/>
      <c r="R242" s="174"/>
    </row>
    <row r="243" spans="1:18" s="173" customFormat="1" ht="15" x14ac:dyDescent="0.25">
      <c r="A243" s="176" t="s">
        <v>526</v>
      </c>
      <c r="B243" s="137" t="s">
        <v>129</v>
      </c>
      <c r="C243" s="138" t="s">
        <v>130</v>
      </c>
      <c r="D243" s="138" t="s">
        <v>131</v>
      </c>
      <c r="E243" s="855" t="s">
        <v>132</v>
      </c>
      <c r="F243" s="856"/>
      <c r="G243" s="855" t="s">
        <v>133</v>
      </c>
      <c r="H243" s="857"/>
      <c r="I243" s="857"/>
      <c r="J243" s="857"/>
      <c r="K243" s="856"/>
      <c r="L243" s="139" t="s">
        <v>96</v>
      </c>
      <c r="M243" s="139" t="s">
        <v>757</v>
      </c>
      <c r="O243" s="174"/>
      <c r="P243" s="174"/>
      <c r="Q243" s="174"/>
      <c r="R243" s="174"/>
    </row>
    <row r="244" spans="1:18" s="173" customFormat="1" ht="45" x14ac:dyDescent="0.25">
      <c r="A244" s="176" t="s">
        <v>526</v>
      </c>
      <c r="B244" s="137"/>
      <c r="C244" s="138"/>
      <c r="D244" s="138"/>
      <c r="E244" s="140" t="s">
        <v>134</v>
      </c>
      <c r="F244" s="140" t="s">
        <v>135</v>
      </c>
      <c r="G244" s="328" t="s">
        <v>600</v>
      </c>
      <c r="H244" s="140" t="s">
        <v>136</v>
      </c>
      <c r="I244" s="140" t="s">
        <v>137</v>
      </c>
      <c r="J244" s="140" t="s">
        <v>138</v>
      </c>
      <c r="K244" s="140" t="s">
        <v>139</v>
      </c>
      <c r="L244" s="139"/>
      <c r="M244" s="175"/>
      <c r="O244" s="174"/>
      <c r="P244" s="174"/>
      <c r="Q244" s="174"/>
      <c r="R244" s="174"/>
    </row>
    <row r="245" spans="1:18" ht="57.75" x14ac:dyDescent="0.25">
      <c r="A245" s="172" t="s">
        <v>526</v>
      </c>
      <c r="B245" s="366" t="s">
        <v>794</v>
      </c>
      <c r="C245" s="153" t="s">
        <v>327</v>
      </c>
      <c r="D245" s="55" t="s">
        <v>142</v>
      </c>
      <c r="E245" s="116">
        <v>310301163.36000001</v>
      </c>
      <c r="F245" s="4" t="s">
        <v>638</v>
      </c>
      <c r="G245" s="335">
        <v>42278</v>
      </c>
      <c r="H245" s="160">
        <v>252000000</v>
      </c>
      <c r="I245" s="39">
        <f>123.78/111.82</f>
        <v>1.1069576104453587</v>
      </c>
      <c r="J245" s="75" t="s">
        <v>151</v>
      </c>
      <c r="K245" s="197">
        <f>+E245/I245</f>
        <v>280318921.367872</v>
      </c>
      <c r="L245" s="168" t="s">
        <v>177</v>
      </c>
      <c r="M245" s="54"/>
      <c r="N245" s="1" t="s">
        <v>906</v>
      </c>
    </row>
    <row r="246" spans="1:18" s="26" customFormat="1" ht="15" x14ac:dyDescent="0.2">
      <c r="A246" s="214" t="s">
        <v>526</v>
      </c>
      <c r="B246" s="853" t="s">
        <v>793</v>
      </c>
      <c r="C246" s="153" t="s">
        <v>327</v>
      </c>
      <c r="D246" s="55" t="s">
        <v>142</v>
      </c>
      <c r="E246" s="136">
        <v>67589211</v>
      </c>
      <c r="F246" s="851" t="s">
        <v>209</v>
      </c>
      <c r="G246" s="327">
        <v>42374</v>
      </c>
      <c r="H246" s="849">
        <v>60000000</v>
      </c>
      <c r="I246" s="115">
        <f>126.15/111.82</f>
        <v>1.1281523877660526</v>
      </c>
      <c r="J246" s="213" t="s">
        <v>154</v>
      </c>
      <c r="K246" s="50">
        <f>+E246/I246</f>
        <v>59911419.532461353</v>
      </c>
      <c r="L246" s="168" t="s">
        <v>177</v>
      </c>
      <c r="M246" s="212"/>
      <c r="N246" s="1" t="s">
        <v>906</v>
      </c>
      <c r="O246" s="211"/>
      <c r="P246" s="211"/>
      <c r="Q246" s="211"/>
      <c r="R246" s="211"/>
    </row>
    <row r="247" spans="1:18" s="26" customFormat="1" ht="15" x14ac:dyDescent="0.2">
      <c r="A247" s="214" t="s">
        <v>526</v>
      </c>
      <c r="B247" s="854"/>
      <c r="C247" s="153" t="s">
        <v>327</v>
      </c>
      <c r="D247" s="55" t="s">
        <v>142</v>
      </c>
      <c r="E247" s="136">
        <v>1896513</v>
      </c>
      <c r="F247" s="852"/>
      <c r="G247" s="327">
        <v>42398</v>
      </c>
      <c r="H247" s="850"/>
      <c r="I247" s="115">
        <f>126.15/111.82</f>
        <v>1.1281523877660526</v>
      </c>
      <c r="J247" s="213" t="s">
        <v>154</v>
      </c>
      <c r="K247" s="50">
        <f>+E247/I247</f>
        <v>1681078.7448275862</v>
      </c>
      <c r="L247" s="168" t="s">
        <v>177</v>
      </c>
      <c r="M247" s="212"/>
      <c r="N247" s="1" t="s">
        <v>906</v>
      </c>
      <c r="O247" s="211"/>
      <c r="P247" s="211"/>
      <c r="Q247" s="211"/>
      <c r="R247" s="211"/>
    </row>
    <row r="248" spans="1:18" ht="15" x14ac:dyDescent="0.25">
      <c r="A248" s="172" t="s">
        <v>526</v>
      </c>
      <c r="B248" s="366" t="s">
        <v>792</v>
      </c>
      <c r="C248" s="153" t="s">
        <v>327</v>
      </c>
      <c r="D248" s="55" t="s">
        <v>142</v>
      </c>
      <c r="E248" s="116">
        <v>71162374</v>
      </c>
      <c r="F248" s="4"/>
      <c r="G248" s="335">
        <v>42556</v>
      </c>
      <c r="H248" s="160">
        <v>60000000</v>
      </c>
      <c r="I248" s="74">
        <f>132.58/111.82</f>
        <v>1.1856555177964587</v>
      </c>
      <c r="J248" s="76" t="s">
        <v>160</v>
      </c>
      <c r="K248" s="197">
        <f>+E248/I248</f>
        <v>60019434.761502482</v>
      </c>
      <c r="L248" s="168" t="s">
        <v>177</v>
      </c>
      <c r="M248" s="54"/>
      <c r="N248" s="1" t="s">
        <v>906</v>
      </c>
    </row>
    <row r="249" spans="1:18" ht="15" x14ac:dyDescent="0.25">
      <c r="A249" s="172" t="s">
        <v>526</v>
      </c>
      <c r="B249" s="366" t="s">
        <v>791</v>
      </c>
      <c r="C249" s="153" t="s">
        <v>327</v>
      </c>
      <c r="D249" s="55" t="s">
        <v>142</v>
      </c>
      <c r="E249" s="116">
        <v>71579324</v>
      </c>
      <c r="F249" s="4" t="s">
        <v>210</v>
      </c>
      <c r="G249" s="335">
        <v>42741</v>
      </c>
      <c r="H249" s="160">
        <v>60000000</v>
      </c>
      <c r="I249" s="74">
        <f>133.4/111.82</f>
        <v>1.1929887318905386</v>
      </c>
      <c r="J249" s="76" t="s">
        <v>165</v>
      </c>
      <c r="K249" s="197">
        <f>+E249/I249</f>
        <v>60000000.072563708</v>
      </c>
      <c r="L249" s="168" t="s">
        <v>177</v>
      </c>
      <c r="M249" s="54"/>
      <c r="N249" s="1" t="s">
        <v>906</v>
      </c>
    </row>
    <row r="250" spans="1:18" ht="15" x14ac:dyDescent="0.25">
      <c r="A250" s="172" t="s">
        <v>526</v>
      </c>
      <c r="B250" s="366" t="s">
        <v>790</v>
      </c>
      <c r="C250" s="153" t="s">
        <v>327</v>
      </c>
      <c r="D250" s="55" t="s">
        <v>142</v>
      </c>
      <c r="E250" s="116">
        <v>300633160</v>
      </c>
      <c r="F250" s="4" t="s">
        <v>211</v>
      </c>
      <c r="G250" s="335">
        <v>42741</v>
      </c>
      <c r="H250" s="160">
        <v>252000000</v>
      </c>
      <c r="I250" s="74">
        <f>133.4/111.82</f>
        <v>1.1929887318905386</v>
      </c>
      <c r="J250" s="76" t="s">
        <v>165</v>
      </c>
      <c r="K250" s="197">
        <f>+E250/I250</f>
        <v>251999999.63418287</v>
      </c>
      <c r="L250" s="168" t="s">
        <v>177</v>
      </c>
      <c r="M250" s="54"/>
      <c r="N250" s="1" t="s">
        <v>906</v>
      </c>
    </row>
    <row r="251" spans="1:18" ht="15" x14ac:dyDescent="0.25">
      <c r="A251" s="172" t="s">
        <v>526</v>
      </c>
      <c r="B251" s="366" t="s">
        <v>789</v>
      </c>
      <c r="C251" s="153" t="s">
        <v>327</v>
      </c>
      <c r="D251" s="55" t="s">
        <v>142</v>
      </c>
      <c r="E251" s="116">
        <v>73891969</v>
      </c>
      <c r="F251" s="4" t="s">
        <v>212</v>
      </c>
      <c r="G251" s="335">
        <v>42913</v>
      </c>
      <c r="H251" s="160">
        <v>60000000</v>
      </c>
      <c r="I251" s="74">
        <f>137.71/111.82</f>
        <v>1.2315328206045431</v>
      </c>
      <c r="J251" s="76" t="s">
        <v>213</v>
      </c>
      <c r="K251" s="197">
        <f>+E251/I251</f>
        <v>59999999.808147557</v>
      </c>
      <c r="L251" s="168" t="s">
        <v>177</v>
      </c>
      <c r="M251" s="54"/>
      <c r="N251" s="1" t="s">
        <v>906</v>
      </c>
    </row>
    <row r="252" spans="1:18" ht="15" x14ac:dyDescent="0.25">
      <c r="A252" s="172" t="s">
        <v>526</v>
      </c>
      <c r="B252" s="366" t="s">
        <v>788</v>
      </c>
      <c r="C252" s="153" t="s">
        <v>327</v>
      </c>
      <c r="D252" s="55" t="s">
        <v>142</v>
      </c>
      <c r="E252" s="116">
        <v>74503666</v>
      </c>
      <c r="F252" s="4" t="s">
        <v>214</v>
      </c>
      <c r="G252" s="335">
        <v>43116</v>
      </c>
      <c r="H252" s="160">
        <v>60000000</v>
      </c>
      <c r="I252" s="74">
        <f>138.85/111.82</f>
        <v>1.2417277767841173</v>
      </c>
      <c r="J252" s="76" t="s">
        <v>215</v>
      </c>
      <c r="K252" s="197">
        <f>+E252/I252</f>
        <v>59999999.511127122</v>
      </c>
      <c r="L252" s="168" t="s">
        <v>639</v>
      </c>
      <c r="M252" s="54"/>
    </row>
    <row r="253" spans="1:18" ht="15" x14ac:dyDescent="0.25">
      <c r="A253" s="172" t="s">
        <v>526</v>
      </c>
      <c r="B253" s="366" t="s">
        <v>787</v>
      </c>
      <c r="C253" s="153" t="s">
        <v>327</v>
      </c>
      <c r="D253" s="55" t="s">
        <v>142</v>
      </c>
      <c r="E253" s="116">
        <f>387419066-74503667</f>
        <v>312915399</v>
      </c>
      <c r="F253" s="4" t="s">
        <v>216</v>
      </c>
      <c r="G253" s="335">
        <v>43116</v>
      </c>
      <c r="H253" s="160">
        <v>252000000</v>
      </c>
      <c r="I253" s="74">
        <f>138.85/111.82</f>
        <v>1.2417277767841173</v>
      </c>
      <c r="J253" s="76" t="s">
        <v>215</v>
      </c>
      <c r="K253" s="197">
        <f>+E253/I253</f>
        <v>251999999.39632699</v>
      </c>
      <c r="L253" s="168" t="s">
        <v>217</v>
      </c>
      <c r="M253" s="54" t="s">
        <v>899</v>
      </c>
      <c r="N253" s="166" t="s">
        <v>905</v>
      </c>
    </row>
    <row r="254" spans="1:18" ht="15" x14ac:dyDescent="0.25">
      <c r="A254" s="172" t="s">
        <v>526</v>
      </c>
      <c r="B254" s="366" t="s">
        <v>786</v>
      </c>
      <c r="C254" s="153" t="s">
        <v>327</v>
      </c>
      <c r="D254" s="55" t="s">
        <v>142</v>
      </c>
      <c r="E254" s="210">
        <v>76344124.489999995</v>
      </c>
      <c r="F254" s="4" t="s">
        <v>297</v>
      </c>
      <c r="G254" s="335">
        <v>43305</v>
      </c>
      <c r="H254" s="160">
        <v>60000000</v>
      </c>
      <c r="I254" s="74">
        <f>142.28/111.82</f>
        <v>1.272402074763012</v>
      </c>
      <c r="J254" s="76" t="s">
        <v>298</v>
      </c>
      <c r="K254" s="197">
        <f>+E254/I254</f>
        <v>60000000.003315993</v>
      </c>
      <c r="L254" s="168" t="s">
        <v>639</v>
      </c>
      <c r="M254" s="54" t="s">
        <v>873</v>
      </c>
      <c r="N254" s="166" t="s">
        <v>904</v>
      </c>
    </row>
    <row r="255" spans="1:18" ht="15" x14ac:dyDescent="0.25">
      <c r="A255" s="172" t="s">
        <v>526</v>
      </c>
      <c r="B255" s="366" t="s">
        <v>785</v>
      </c>
      <c r="C255" s="153" t="s">
        <v>327</v>
      </c>
      <c r="D255" s="55" t="s">
        <v>142</v>
      </c>
      <c r="E255" s="210">
        <v>76644607.900017902</v>
      </c>
      <c r="F255" s="4" t="s">
        <v>640</v>
      </c>
      <c r="G255" s="335">
        <v>43445</v>
      </c>
      <c r="H255" s="160">
        <f>60000000</f>
        <v>60000000</v>
      </c>
      <c r="I255" s="74">
        <f>142.84/111.82</f>
        <v>1.2774101234126276</v>
      </c>
      <c r="J255" s="76" t="s">
        <v>328</v>
      </c>
      <c r="K255" s="197">
        <f>+E255/I255</f>
        <v>60000000.387706533</v>
      </c>
      <c r="L255" s="168" t="s">
        <v>177</v>
      </c>
      <c r="M255" s="846" t="s">
        <v>903</v>
      </c>
    </row>
    <row r="256" spans="1:18" ht="15" x14ac:dyDescent="0.25">
      <c r="A256" s="172" t="s">
        <v>526</v>
      </c>
      <c r="B256" s="366" t="s">
        <v>784</v>
      </c>
      <c r="C256" s="153" t="s">
        <v>327</v>
      </c>
      <c r="D256" s="55" t="s">
        <v>142</v>
      </c>
      <c r="E256" s="210">
        <v>321907351.09998214</v>
      </c>
      <c r="F256" s="4" t="s">
        <v>640</v>
      </c>
      <c r="G256" s="335">
        <v>43445</v>
      </c>
      <c r="H256" s="160">
        <v>252000000</v>
      </c>
      <c r="I256" s="74">
        <f>142.84/111.82</f>
        <v>1.2774101234126276</v>
      </c>
      <c r="J256" s="76" t="s">
        <v>328</v>
      </c>
      <c r="K256" s="197">
        <f>+E256/I256</f>
        <v>252000000</v>
      </c>
      <c r="L256" s="168" t="s">
        <v>177</v>
      </c>
      <c r="M256" s="847"/>
    </row>
    <row r="257" spans="1:18" ht="15" x14ac:dyDescent="0.25">
      <c r="A257" s="172" t="s">
        <v>526</v>
      </c>
      <c r="B257" s="366" t="s">
        <v>783</v>
      </c>
      <c r="C257" s="153" t="s">
        <v>327</v>
      </c>
      <c r="D257" s="55" t="s">
        <v>142</v>
      </c>
      <c r="E257" s="210">
        <v>79133889</v>
      </c>
      <c r="F257" s="4" t="s">
        <v>641</v>
      </c>
      <c r="G257" s="335">
        <v>43686</v>
      </c>
      <c r="H257" s="160">
        <v>60000000</v>
      </c>
      <c r="I257" s="74">
        <f>102.71/78.05</f>
        <v>1.3159513132607303</v>
      </c>
      <c r="J257" s="76" t="s">
        <v>418</v>
      </c>
      <c r="K257" s="197">
        <f>+E257/I257</f>
        <v>60134359.2293837</v>
      </c>
      <c r="L257" s="168" t="s">
        <v>639</v>
      </c>
      <c r="M257" s="54" t="s">
        <v>902</v>
      </c>
    </row>
    <row r="258" spans="1:18" ht="15" x14ac:dyDescent="0.25">
      <c r="A258" s="172" t="s">
        <v>526</v>
      </c>
      <c r="B258" s="366" t="s">
        <v>782</v>
      </c>
      <c r="C258" s="153" t="s">
        <v>327</v>
      </c>
      <c r="D258" s="55" t="s">
        <v>142</v>
      </c>
      <c r="E258" s="210">
        <v>333395516</v>
      </c>
      <c r="F258" s="4" t="s">
        <v>466</v>
      </c>
      <c r="G258" s="335">
        <v>43748</v>
      </c>
      <c r="H258" s="160">
        <v>252000000</v>
      </c>
      <c r="I258" s="74">
        <f>103.26/78.05</f>
        <v>1.322998078155029</v>
      </c>
      <c r="J258" s="76" t="s">
        <v>459</v>
      </c>
      <c r="K258" s="197">
        <f>+E258/I258</f>
        <v>252000000.23048612</v>
      </c>
      <c r="L258" s="168" t="s">
        <v>642</v>
      </c>
      <c r="M258" s="54" t="s">
        <v>901</v>
      </c>
    </row>
    <row r="259" spans="1:18" ht="15" x14ac:dyDescent="0.25">
      <c r="A259" s="172" t="s">
        <v>526</v>
      </c>
      <c r="B259" s="366" t="s">
        <v>781</v>
      </c>
      <c r="C259" s="153" t="s">
        <v>327</v>
      </c>
      <c r="D259" s="55" t="s">
        <v>142</v>
      </c>
      <c r="E259" s="210">
        <v>79795004</v>
      </c>
      <c r="F259" s="4" t="s">
        <v>643</v>
      </c>
      <c r="G259" s="335">
        <v>43844</v>
      </c>
      <c r="H259" s="160">
        <v>60000000</v>
      </c>
      <c r="I259" s="74">
        <f>103.8/78.05</f>
        <v>1.3299167200512492</v>
      </c>
      <c r="J259" s="76" t="s">
        <v>470</v>
      </c>
      <c r="K259" s="197">
        <f>+E259/I259</f>
        <v>60000000.599229291</v>
      </c>
      <c r="L259" s="168" t="s">
        <v>639</v>
      </c>
      <c r="M259" s="54" t="s">
        <v>889</v>
      </c>
    </row>
    <row r="260" spans="1:18" s="2" customFormat="1" ht="15" x14ac:dyDescent="0.25">
      <c r="A260" s="172" t="s">
        <v>526</v>
      </c>
      <c r="B260" s="366" t="s">
        <v>780</v>
      </c>
      <c r="C260" s="208" t="s">
        <v>327</v>
      </c>
      <c r="D260" s="55" t="s">
        <v>142</v>
      </c>
      <c r="E260" s="206">
        <v>80694426.650000006</v>
      </c>
      <c r="F260" s="209" t="s">
        <v>644</v>
      </c>
      <c r="G260" s="338">
        <v>44026</v>
      </c>
      <c r="H260" s="205">
        <v>60000000</v>
      </c>
      <c r="I260" s="207">
        <f>104.97/78.05</f>
        <v>1.3449071108263935</v>
      </c>
      <c r="J260" s="76" t="s">
        <v>632</v>
      </c>
      <c r="K260" s="197">
        <f>+E260/I260</f>
        <v>60000000.000309609</v>
      </c>
      <c r="L260" s="168" t="s">
        <v>177</v>
      </c>
      <c r="M260" s="54" t="s">
        <v>900</v>
      </c>
      <c r="O260" s="22"/>
      <c r="P260" s="22"/>
      <c r="Q260" s="22"/>
      <c r="R260" s="22"/>
    </row>
    <row r="261" spans="1:18" ht="15" x14ac:dyDescent="0.25">
      <c r="A261" s="172" t="s">
        <v>526</v>
      </c>
      <c r="B261" s="853" t="s">
        <v>779</v>
      </c>
      <c r="C261" s="208" t="s">
        <v>327</v>
      </c>
      <c r="D261" s="55" t="s">
        <v>142</v>
      </c>
      <c r="E261" s="206">
        <v>338884304.93000001</v>
      </c>
      <c r="F261" s="4" t="s">
        <v>778</v>
      </c>
      <c r="G261" s="338">
        <v>44118</v>
      </c>
      <c r="H261" s="875">
        <v>252000000</v>
      </c>
      <c r="I261" s="207">
        <f>105.29/78.05</f>
        <v>1.3490070467648945</v>
      </c>
      <c r="J261" s="76" t="s">
        <v>777</v>
      </c>
      <c r="K261" s="197">
        <f>+E261/I261</f>
        <v>251210181.4017143</v>
      </c>
      <c r="L261" s="168" t="s">
        <v>776</v>
      </c>
      <c r="M261" s="54" t="s">
        <v>761</v>
      </c>
    </row>
    <row r="262" spans="1:18" ht="15" x14ac:dyDescent="0.25">
      <c r="A262" s="172" t="s">
        <v>526</v>
      </c>
      <c r="B262" s="854"/>
      <c r="C262" s="208" t="s">
        <v>327</v>
      </c>
      <c r="D262" s="55" t="s">
        <v>142</v>
      </c>
      <c r="E262" s="206">
        <v>1065471</v>
      </c>
      <c r="F262" s="4" t="s">
        <v>817</v>
      </c>
      <c r="G262" s="338">
        <v>44134</v>
      </c>
      <c r="H262" s="876"/>
      <c r="I262" s="207">
        <f>105.29/78.05</f>
        <v>1.3490070467648945</v>
      </c>
      <c r="J262" s="76" t="s">
        <v>777</v>
      </c>
      <c r="K262" s="197">
        <f>+E262/I262</f>
        <v>789818.70595498139</v>
      </c>
      <c r="L262" s="168" t="s">
        <v>177</v>
      </c>
      <c r="M262" s="54" t="s">
        <v>814</v>
      </c>
    </row>
    <row r="263" spans="1:18" ht="15" x14ac:dyDescent="0.25">
      <c r="A263" s="172" t="s">
        <v>526</v>
      </c>
      <c r="B263" s="853" t="s">
        <v>1053</v>
      </c>
      <c r="C263" s="860" t="s">
        <v>327</v>
      </c>
      <c r="D263" s="864" t="s">
        <v>142</v>
      </c>
      <c r="E263" s="206">
        <v>81153415.859999999</v>
      </c>
      <c r="F263" s="862" t="s">
        <v>1068</v>
      </c>
      <c r="G263" s="338">
        <v>44239</v>
      </c>
      <c r="H263" s="842">
        <v>60000000</v>
      </c>
      <c r="I263" s="337">
        <f>[32]IPC!$T$10/78.05</f>
        <v>1.3569506726457399</v>
      </c>
      <c r="J263" s="315" t="s">
        <v>1055</v>
      </c>
      <c r="K263" s="225">
        <f>+E263/I263</f>
        <v>59805722.857832126</v>
      </c>
      <c r="L263" s="844" t="s">
        <v>1175</v>
      </c>
      <c r="M263" s="54" t="s">
        <v>1064</v>
      </c>
    </row>
    <row r="264" spans="1:18" ht="15" x14ac:dyDescent="0.25">
      <c r="A264" s="172" t="s">
        <v>526</v>
      </c>
      <c r="B264" s="854"/>
      <c r="C264" s="861"/>
      <c r="D264" s="865"/>
      <c r="E264" s="206">
        <f>331023.61-$E$271</f>
        <v>263624.49874438561</v>
      </c>
      <c r="F264" s="863"/>
      <c r="G264" s="338">
        <v>44267</v>
      </c>
      <c r="H264" s="843"/>
      <c r="I264" s="337">
        <f>[32]IPC!$T$10/78.05</f>
        <v>1.3569506726457399</v>
      </c>
      <c r="J264" s="315" t="s">
        <v>1055</v>
      </c>
      <c r="K264" s="225">
        <f>+E264/I264</f>
        <v>194277.14216787176</v>
      </c>
      <c r="L264" s="845"/>
      <c r="M264" s="54" t="s">
        <v>1110</v>
      </c>
    </row>
    <row r="265" spans="1:18" ht="15" hidden="1" outlineLevel="1" x14ac:dyDescent="0.25">
      <c r="A265" s="172" t="s">
        <v>526</v>
      </c>
      <c r="B265" s="366"/>
      <c r="C265" s="208"/>
      <c r="D265" s="55"/>
      <c r="E265" s="206"/>
      <c r="F265" s="4"/>
      <c r="G265" s="338"/>
      <c r="H265" s="205"/>
      <c r="I265" s="337"/>
      <c r="J265" s="315"/>
      <c r="K265" s="225"/>
      <c r="L265" s="168"/>
      <c r="M265" s="54"/>
    </row>
    <row r="266" spans="1:18" ht="15" hidden="1" outlineLevel="1" x14ac:dyDescent="0.25">
      <c r="A266" s="172" t="s">
        <v>526</v>
      </c>
      <c r="B266" s="366"/>
      <c r="C266" s="208"/>
      <c r="D266" s="55"/>
      <c r="E266" s="206"/>
      <c r="F266" s="4"/>
      <c r="G266" s="338"/>
      <c r="H266" s="205"/>
      <c r="I266" s="337"/>
      <c r="J266" s="315"/>
      <c r="K266" s="225"/>
      <c r="L266" s="168"/>
      <c r="M266" s="54"/>
    </row>
    <row r="267" spans="1:18" ht="15" hidden="1" outlineLevel="1" x14ac:dyDescent="0.25">
      <c r="A267" s="172" t="s">
        <v>526</v>
      </c>
      <c r="B267" s="366"/>
      <c r="C267" s="208"/>
      <c r="D267" s="55"/>
      <c r="E267" s="206"/>
      <c r="F267" s="4"/>
      <c r="G267" s="338"/>
      <c r="H267" s="205"/>
      <c r="I267" s="337"/>
      <c r="J267" s="315"/>
      <c r="K267" s="225"/>
      <c r="L267" s="168"/>
      <c r="M267" s="54"/>
    </row>
    <row r="268" spans="1:18" ht="15" hidden="1" outlineLevel="1" x14ac:dyDescent="0.25">
      <c r="A268" s="172" t="s">
        <v>526</v>
      </c>
      <c r="B268" s="366"/>
      <c r="C268" s="208"/>
      <c r="D268" s="55"/>
      <c r="E268" s="206"/>
      <c r="F268" s="4"/>
      <c r="G268" s="338"/>
      <c r="H268" s="205"/>
      <c r="I268" s="337"/>
      <c r="J268" s="315"/>
      <c r="K268" s="225"/>
      <c r="L268" s="168"/>
      <c r="M268" s="54"/>
    </row>
    <row r="269" spans="1:18" ht="15" hidden="1" outlineLevel="1" x14ac:dyDescent="0.25">
      <c r="A269" s="172" t="s">
        <v>526</v>
      </c>
      <c r="B269" s="366"/>
      <c r="C269" s="208"/>
      <c r="D269" s="55"/>
      <c r="E269" s="206"/>
      <c r="F269" s="4"/>
      <c r="G269" s="338"/>
      <c r="H269" s="205"/>
      <c r="I269" s="337"/>
      <c r="J269" s="315"/>
      <c r="K269" s="225"/>
      <c r="L269" s="168"/>
      <c r="M269" s="54"/>
    </row>
    <row r="270" spans="1:18" ht="15" collapsed="1" x14ac:dyDescent="0.25">
      <c r="A270" s="172" t="s">
        <v>526</v>
      </c>
      <c r="B270" s="199" t="s">
        <v>1174</v>
      </c>
      <c r="C270" s="208"/>
      <c r="D270" s="55"/>
      <c r="E270" s="206"/>
      <c r="F270" s="4"/>
      <c r="G270" s="338"/>
      <c r="H270" s="205"/>
      <c r="I270" s="337"/>
      <c r="J270" s="315"/>
      <c r="K270" s="225"/>
      <c r="L270" s="168"/>
      <c r="M270" s="54"/>
    </row>
    <row r="271" spans="1:18" ht="15" x14ac:dyDescent="0.25">
      <c r="A271" s="172" t="s">
        <v>526</v>
      </c>
      <c r="B271" s="372" t="s">
        <v>1173</v>
      </c>
      <c r="C271" s="208" t="s">
        <v>1172</v>
      </c>
      <c r="D271" s="55" t="s">
        <v>142</v>
      </c>
      <c r="E271" s="206">
        <v>67399.111255614378</v>
      </c>
      <c r="F271" s="4" t="s">
        <v>1171</v>
      </c>
      <c r="G271" s="338">
        <v>44267</v>
      </c>
      <c r="H271" s="205"/>
      <c r="I271" s="337">
        <f>[32]IPC!$T$10/78.05</f>
        <v>1.3569506726457399</v>
      </c>
      <c r="J271" s="315" t="s">
        <v>1055</v>
      </c>
      <c r="K271" s="225">
        <f>+E271/I271</f>
        <v>49669.536715142123</v>
      </c>
      <c r="L271" s="168" t="s">
        <v>1170</v>
      </c>
      <c r="M271" s="54" t="s">
        <v>1110</v>
      </c>
    </row>
    <row r="272" spans="1:18" ht="15" hidden="1" outlineLevel="1" x14ac:dyDescent="0.25">
      <c r="A272" s="172" t="s">
        <v>526</v>
      </c>
      <c r="B272" s="366"/>
      <c r="C272" s="208"/>
      <c r="D272" s="55"/>
      <c r="E272" s="206"/>
      <c r="F272" s="4"/>
      <c r="G272" s="338"/>
      <c r="H272" s="205"/>
      <c r="I272" s="337"/>
      <c r="J272" s="315"/>
      <c r="K272" s="225"/>
      <c r="L272" s="168"/>
      <c r="M272" s="54"/>
    </row>
    <row r="273" spans="1:18" ht="15" hidden="1" outlineLevel="1" x14ac:dyDescent="0.25">
      <c r="A273" s="172" t="s">
        <v>526</v>
      </c>
      <c r="B273" s="366"/>
      <c r="C273" s="208"/>
      <c r="D273" s="55"/>
      <c r="E273" s="206"/>
      <c r="F273" s="4"/>
      <c r="G273" s="338"/>
      <c r="H273" s="205"/>
      <c r="I273" s="337"/>
      <c r="J273" s="315"/>
      <c r="K273" s="225"/>
      <c r="L273" s="168"/>
      <c r="M273" s="54"/>
    </row>
    <row r="274" spans="1:18" s="173" customFormat="1" ht="45" collapsed="1" x14ac:dyDescent="0.25">
      <c r="A274" s="173" t="s">
        <v>475</v>
      </c>
      <c r="B274" s="370" t="s">
        <v>218</v>
      </c>
      <c r="C274" s="370"/>
      <c r="D274" s="370"/>
      <c r="E274" s="370"/>
      <c r="F274" s="370"/>
      <c r="G274" s="329"/>
      <c r="H274" s="370"/>
      <c r="I274" s="370"/>
      <c r="J274" s="370"/>
      <c r="K274" s="370"/>
      <c r="L274" s="370"/>
      <c r="M274" s="175"/>
      <c r="O274" s="174"/>
      <c r="P274" s="174"/>
      <c r="Q274" s="174"/>
      <c r="R274" s="174"/>
    </row>
    <row r="275" spans="1:18" s="173" customFormat="1" ht="15" x14ac:dyDescent="0.25">
      <c r="A275" s="176" t="s">
        <v>526</v>
      </c>
      <c r="B275" s="137" t="s">
        <v>129</v>
      </c>
      <c r="C275" s="138" t="s">
        <v>130</v>
      </c>
      <c r="D275" s="138" t="s">
        <v>131</v>
      </c>
      <c r="E275" s="855" t="s">
        <v>132</v>
      </c>
      <c r="F275" s="856"/>
      <c r="G275" s="855" t="s">
        <v>133</v>
      </c>
      <c r="H275" s="857"/>
      <c r="I275" s="857"/>
      <c r="J275" s="857"/>
      <c r="K275" s="856"/>
      <c r="L275" s="139" t="s">
        <v>96</v>
      </c>
      <c r="M275" s="139" t="s">
        <v>757</v>
      </c>
      <c r="O275" s="174"/>
      <c r="P275" s="174"/>
      <c r="Q275" s="174"/>
      <c r="R275" s="174"/>
    </row>
    <row r="276" spans="1:18" s="173" customFormat="1" ht="45" x14ac:dyDescent="0.25">
      <c r="A276" s="176" t="s">
        <v>526</v>
      </c>
      <c r="B276" s="137"/>
      <c r="C276" s="138"/>
      <c r="D276" s="138"/>
      <c r="E276" s="140" t="s">
        <v>134</v>
      </c>
      <c r="F276" s="140" t="s">
        <v>135</v>
      </c>
      <c r="G276" s="328" t="s">
        <v>600</v>
      </c>
      <c r="H276" s="140" t="s">
        <v>136</v>
      </c>
      <c r="I276" s="140" t="s">
        <v>137</v>
      </c>
      <c r="J276" s="140" t="s">
        <v>138</v>
      </c>
      <c r="K276" s="140" t="s">
        <v>139</v>
      </c>
      <c r="L276" s="139"/>
      <c r="M276" s="175"/>
      <c r="O276" s="138" t="s">
        <v>775</v>
      </c>
      <c r="P276" s="138" t="str">
        <f>+H276</f>
        <v>Aporte establecido contractual</v>
      </c>
      <c r="Q276" s="138" t="str">
        <f>+E276</f>
        <v>Aporte consignado
pesos corrientes</v>
      </c>
      <c r="R276" s="138" t="str">
        <f>+K276</f>
        <v>Aportes efectuados en pesos del mes de referencia</v>
      </c>
    </row>
    <row r="277" spans="1:18" ht="15" x14ac:dyDescent="0.25">
      <c r="A277" s="172" t="s">
        <v>526</v>
      </c>
      <c r="B277" s="366" t="s">
        <v>140</v>
      </c>
      <c r="C277" s="153" t="s">
        <v>50</v>
      </c>
      <c r="D277" s="55" t="s">
        <v>142</v>
      </c>
      <c r="E277" s="1102">
        <v>1137653386</v>
      </c>
      <c r="F277" s="4" t="s">
        <v>219</v>
      </c>
      <c r="G277" s="335">
        <v>42913</v>
      </c>
      <c r="H277" s="160">
        <v>923770253.59000003</v>
      </c>
      <c r="I277" s="39">
        <f>137.71/111.82</f>
        <v>1.2315328206045431</v>
      </c>
      <c r="J277" s="75" t="s">
        <v>184</v>
      </c>
      <c r="K277" s="197">
        <f>+E277/I277</f>
        <v>923770253.59465539</v>
      </c>
      <c r="L277" s="168" t="s">
        <v>177</v>
      </c>
      <c r="M277" s="54"/>
      <c r="N277" s="347">
        <f>+H277-K277+M276</f>
        <v>-4.6553611755371094E-3</v>
      </c>
      <c r="P277" s="204"/>
      <c r="Q277" s="204"/>
      <c r="R277" s="204"/>
    </row>
    <row r="278" spans="1:18" ht="15" x14ac:dyDescent="0.25">
      <c r="A278" s="172" t="s">
        <v>526</v>
      </c>
      <c r="B278" s="366" t="s">
        <v>144</v>
      </c>
      <c r="C278" s="154" t="s">
        <v>50</v>
      </c>
      <c r="D278" s="55" t="s">
        <v>142</v>
      </c>
      <c r="E278" s="1102">
        <v>1138975183</v>
      </c>
      <c r="F278" s="4" t="s">
        <v>220</v>
      </c>
      <c r="G278" s="335">
        <v>42942</v>
      </c>
      <c r="H278" s="160">
        <v>923770253.59000003</v>
      </c>
      <c r="I278" s="39">
        <f>137.87/111.82</f>
        <v>1.2329636916472904</v>
      </c>
      <c r="J278" s="75" t="s">
        <v>186</v>
      </c>
      <c r="K278" s="197">
        <f>+E278/I278</f>
        <v>923770254.31972146</v>
      </c>
      <c r="L278" s="168" t="s">
        <v>177</v>
      </c>
      <c r="M278" s="54"/>
      <c r="N278" s="347">
        <f>+H278-K278+N277</f>
        <v>-0.73437678813934326</v>
      </c>
      <c r="P278" s="203">
        <f>SUM(H277:H346)</f>
        <v>109755861542.93999</v>
      </c>
      <c r="Q278" s="203">
        <f>SUM(E277:E346)</f>
        <v>142699853051.91003</v>
      </c>
      <c r="R278" s="203">
        <f>SUM(K277:K346)</f>
        <v>109784241512.3223</v>
      </c>
    </row>
    <row r="279" spans="1:18" ht="15" x14ac:dyDescent="0.25">
      <c r="A279" s="172" t="s">
        <v>526</v>
      </c>
      <c r="B279" s="366" t="s">
        <v>145</v>
      </c>
      <c r="C279" s="154" t="s">
        <v>50</v>
      </c>
      <c r="D279" s="55" t="s">
        <v>142</v>
      </c>
      <c r="E279" s="1102">
        <v>1139966530</v>
      </c>
      <c r="F279" s="4" t="s">
        <v>221</v>
      </c>
      <c r="G279" s="335">
        <v>42984</v>
      </c>
      <c r="H279" s="160">
        <v>923770253.59000003</v>
      </c>
      <c r="I279" s="39">
        <f>137.99/111.82</f>
        <v>1.2340368449293508</v>
      </c>
      <c r="J279" s="75" t="s">
        <v>222</v>
      </c>
      <c r="K279" s="197">
        <f>+E279/I279</f>
        <v>923770254.25465608</v>
      </c>
      <c r="L279" s="168" t="s">
        <v>177</v>
      </c>
      <c r="M279" s="54"/>
      <c r="N279" s="347">
        <f>+H279-K279+N278</f>
        <v>-1.3990328311920166</v>
      </c>
    </row>
    <row r="280" spans="1:18" ht="15" x14ac:dyDescent="0.25">
      <c r="A280" s="172" t="s">
        <v>526</v>
      </c>
      <c r="B280" s="366" t="s">
        <v>146</v>
      </c>
      <c r="C280" s="154" t="s">
        <v>50</v>
      </c>
      <c r="D280" s="55" t="s">
        <v>142</v>
      </c>
      <c r="E280" s="1102">
        <v>1140462203</v>
      </c>
      <c r="F280" s="4" t="s">
        <v>223</v>
      </c>
      <c r="G280" s="335">
        <v>43017</v>
      </c>
      <c r="H280" s="160">
        <v>923770253.59000003</v>
      </c>
      <c r="I280" s="39">
        <f>138.05/111.82</f>
        <v>1.2345734215703812</v>
      </c>
      <c r="J280" s="75" t="s">
        <v>224</v>
      </c>
      <c r="K280" s="197">
        <f>+E280/I280</f>
        <v>923770253.81716752</v>
      </c>
      <c r="L280" s="168" t="s">
        <v>177</v>
      </c>
      <c r="M280" s="54"/>
      <c r="N280" s="347">
        <f>+H280-K280+N279</f>
        <v>-1.6262003183364868</v>
      </c>
    </row>
    <row r="281" spans="1:18" ht="15" x14ac:dyDescent="0.25">
      <c r="A281" s="172" t="s">
        <v>526</v>
      </c>
      <c r="B281" s="366" t="s">
        <v>147</v>
      </c>
      <c r="C281" s="154" t="s">
        <v>50</v>
      </c>
      <c r="D281" s="55" t="s">
        <v>142</v>
      </c>
      <c r="E281" s="1102">
        <v>1140627428</v>
      </c>
      <c r="F281" s="4" t="s">
        <v>225</v>
      </c>
      <c r="G281" s="335">
        <v>43053</v>
      </c>
      <c r="H281" s="160">
        <v>923770253.59000003</v>
      </c>
      <c r="I281" s="39">
        <f>138.07/111.82</f>
        <v>1.2347522804507245</v>
      </c>
      <c r="J281" s="75" t="s">
        <v>226</v>
      </c>
      <c r="K281" s="197">
        <f>+E281/I281</f>
        <v>923770254.21134198</v>
      </c>
      <c r="L281" s="168" t="s">
        <v>177</v>
      </c>
      <c r="M281" s="54"/>
      <c r="N281" s="347">
        <f>+H281-K281+N280</f>
        <v>-2.2475422620773315</v>
      </c>
      <c r="O281" s="848"/>
      <c r="P281" s="848"/>
      <c r="Q281" s="848"/>
    </row>
    <row r="282" spans="1:18" ht="15" x14ac:dyDescent="0.25">
      <c r="A282" s="172" t="s">
        <v>526</v>
      </c>
      <c r="B282" s="366" t="s">
        <v>148</v>
      </c>
      <c r="C282" s="154" t="s">
        <v>50</v>
      </c>
      <c r="D282" s="55" t="s">
        <v>142</v>
      </c>
      <c r="E282" s="1102">
        <v>1142692734</v>
      </c>
      <c r="F282" s="4" t="s">
        <v>227</v>
      </c>
      <c r="G282" s="335">
        <v>43023</v>
      </c>
      <c r="H282" s="160">
        <v>923770253.59000003</v>
      </c>
      <c r="I282" s="39">
        <f>138.32/111.82</f>
        <v>1.2369880164550171</v>
      </c>
      <c r="J282" s="75" t="s">
        <v>228</v>
      </c>
      <c r="K282" s="197">
        <f>+E282/I282</f>
        <v>923770253.87420464</v>
      </c>
      <c r="L282" s="168" t="s">
        <v>177</v>
      </c>
      <c r="M282" s="54"/>
      <c r="N282" s="347">
        <f>+H282-K282+N281</f>
        <v>-2.5317468643188477</v>
      </c>
    </row>
    <row r="283" spans="1:18" ht="15" x14ac:dyDescent="0.25">
      <c r="A283" s="172" t="s">
        <v>526</v>
      </c>
      <c r="B283" s="366" t="s">
        <v>149</v>
      </c>
      <c r="C283" s="154" t="s">
        <v>50</v>
      </c>
      <c r="D283" s="55" t="s">
        <v>142</v>
      </c>
      <c r="E283" s="1102">
        <v>1147071184</v>
      </c>
      <c r="F283" s="4" t="s">
        <v>229</v>
      </c>
      <c r="G283" s="335">
        <v>43116</v>
      </c>
      <c r="H283" s="160">
        <v>923770253.59000003</v>
      </c>
      <c r="I283" s="39">
        <f>138.85/111.82</f>
        <v>1.2417277767841173</v>
      </c>
      <c r="J283" s="75" t="s">
        <v>230</v>
      </c>
      <c r="K283" s="197">
        <f>+E283/I283</f>
        <v>923770254.19431043</v>
      </c>
      <c r="L283" s="168" t="s">
        <v>177</v>
      </c>
      <c r="M283" s="54" t="s">
        <v>899</v>
      </c>
      <c r="N283" s="347">
        <f>+H283-K283+N282</f>
        <v>-3.1360572576522827</v>
      </c>
    </row>
    <row r="284" spans="1:18" ht="15" x14ac:dyDescent="0.25">
      <c r="A284" s="172" t="s">
        <v>526</v>
      </c>
      <c r="B284" s="366" t="s">
        <v>150</v>
      </c>
      <c r="C284" s="154" t="s">
        <v>50</v>
      </c>
      <c r="D284" s="55" t="s">
        <v>142</v>
      </c>
      <c r="E284" s="1102">
        <v>1154258450</v>
      </c>
      <c r="F284" s="4" t="s">
        <v>231</v>
      </c>
      <c r="G284" s="335">
        <v>43150</v>
      </c>
      <c r="H284" s="160">
        <v>923770253.59000003</v>
      </c>
      <c r="I284" s="39">
        <f>139.72/111.82</f>
        <v>1.2495081380790556</v>
      </c>
      <c r="J284" s="75" t="s">
        <v>232</v>
      </c>
      <c r="K284" s="197">
        <f>+E284/I284</f>
        <v>923770253.9292872</v>
      </c>
      <c r="L284" s="168" t="s">
        <v>177</v>
      </c>
      <c r="M284" s="54" t="s">
        <v>879</v>
      </c>
      <c r="N284" s="347">
        <f>+H284-K284+N283</f>
        <v>-3.4753444194793701</v>
      </c>
    </row>
    <row r="285" spans="1:18" ht="15" x14ac:dyDescent="0.25">
      <c r="A285" s="172" t="s">
        <v>526</v>
      </c>
      <c r="B285" s="366" t="s">
        <v>178</v>
      </c>
      <c r="C285" s="154" t="s">
        <v>50</v>
      </c>
      <c r="D285" s="55" t="s">
        <v>142</v>
      </c>
      <c r="E285" s="1102">
        <v>1162437063</v>
      </c>
      <c r="F285" s="4" t="s">
        <v>233</v>
      </c>
      <c r="G285" s="335">
        <v>43171</v>
      </c>
      <c r="H285" s="160">
        <v>923770253.59000003</v>
      </c>
      <c r="I285" s="39">
        <f>140.71/111.82</f>
        <v>1.2583616526560546</v>
      </c>
      <c r="J285" s="75" t="s">
        <v>234</v>
      </c>
      <c r="K285" s="197">
        <f>+E285/I285</f>
        <v>923770253.60429239</v>
      </c>
      <c r="L285" s="168" t="s">
        <v>177</v>
      </c>
      <c r="M285" s="54" t="s">
        <v>898</v>
      </c>
      <c r="N285" s="347">
        <f>+H285-K285+N284</f>
        <v>-3.4896367788314819</v>
      </c>
    </row>
    <row r="286" spans="1:18" ht="15" x14ac:dyDescent="0.25">
      <c r="A286" s="172" t="s">
        <v>526</v>
      </c>
      <c r="B286" s="366" t="s">
        <v>179</v>
      </c>
      <c r="C286" s="154" t="s">
        <v>50</v>
      </c>
      <c r="D286" s="55" t="s">
        <v>142</v>
      </c>
      <c r="E286" s="1102">
        <v>1165245880</v>
      </c>
      <c r="F286" s="4" t="s">
        <v>235</v>
      </c>
      <c r="G286" s="335">
        <v>43209</v>
      </c>
      <c r="H286" s="160">
        <v>923770253.59000003</v>
      </c>
      <c r="I286" s="77">
        <f>141.05/111.82</f>
        <v>1.2614022536218925</v>
      </c>
      <c r="J286" s="75" t="s">
        <v>236</v>
      </c>
      <c r="K286" s="197">
        <f>+E286/I286</f>
        <v>923770253.82204878</v>
      </c>
      <c r="L286" s="168" t="s">
        <v>177</v>
      </c>
      <c r="M286" s="54" t="s">
        <v>897</v>
      </c>
      <c r="N286" s="347">
        <f>+H286-K286+N285</f>
        <v>-3.721685528755188</v>
      </c>
    </row>
    <row r="287" spans="1:18" ht="15" x14ac:dyDescent="0.25">
      <c r="A287" s="172" t="s">
        <v>526</v>
      </c>
      <c r="B287" s="366" t="s">
        <v>180</v>
      </c>
      <c r="C287" s="154" t="s">
        <v>50</v>
      </c>
      <c r="D287" s="55" t="s">
        <v>142</v>
      </c>
      <c r="E287" s="1102">
        <v>1170615677</v>
      </c>
      <c r="F287" s="4" t="s">
        <v>292</v>
      </c>
      <c r="G287" s="335">
        <v>43237</v>
      </c>
      <c r="H287" s="160">
        <v>923770253.59000003</v>
      </c>
      <c r="I287" s="77">
        <f>141.7/111.82</f>
        <v>1.2672151672330532</v>
      </c>
      <c r="J287" s="75" t="s">
        <v>199</v>
      </c>
      <c r="K287" s="197">
        <f>+E287/I287</f>
        <v>923770254.07297099</v>
      </c>
      <c r="L287" s="168" t="s">
        <v>177</v>
      </c>
      <c r="M287" s="54" t="s">
        <v>875</v>
      </c>
      <c r="N287" s="347">
        <f>+H287-K287+N286</f>
        <v>-4.2046564817428589</v>
      </c>
    </row>
    <row r="288" spans="1:18" ht="15" x14ac:dyDescent="0.25">
      <c r="A288" s="172" t="s">
        <v>526</v>
      </c>
      <c r="B288" s="366" t="s">
        <v>181</v>
      </c>
      <c r="C288" s="154" t="s">
        <v>50</v>
      </c>
      <c r="D288" s="55" t="s">
        <v>142</v>
      </c>
      <c r="E288" s="1102">
        <v>1173589718</v>
      </c>
      <c r="F288" s="4" t="s">
        <v>293</v>
      </c>
      <c r="G288" s="335">
        <v>43279</v>
      </c>
      <c r="H288" s="160">
        <v>923770253.59000003</v>
      </c>
      <c r="I288" s="77">
        <f>142.06/111.82</f>
        <v>1.2704346270792346</v>
      </c>
      <c r="J288" s="75" t="s">
        <v>294</v>
      </c>
      <c r="K288" s="197">
        <f>+E288/I288</f>
        <v>923770253.88399255</v>
      </c>
      <c r="L288" s="168" t="s">
        <v>177</v>
      </c>
      <c r="M288" s="54" t="s">
        <v>896</v>
      </c>
      <c r="N288" s="347">
        <f>+H288-K288+N287</f>
        <v>-4.498649001121521</v>
      </c>
    </row>
    <row r="289" spans="1:14" ht="15" x14ac:dyDescent="0.25">
      <c r="A289" s="172" t="s">
        <v>526</v>
      </c>
      <c r="B289" s="366" t="s">
        <v>182</v>
      </c>
      <c r="C289" s="154" t="s">
        <v>50</v>
      </c>
      <c r="D289" s="55" t="s">
        <v>142</v>
      </c>
      <c r="E289" s="1102">
        <v>1175407188</v>
      </c>
      <c r="F289" s="4" t="s">
        <v>299</v>
      </c>
      <c r="G289" s="335">
        <v>43305</v>
      </c>
      <c r="H289" s="160">
        <v>923770253.59000003</v>
      </c>
      <c r="I289" s="77">
        <f>142.28/111.82</f>
        <v>1.272402074763012</v>
      </c>
      <c r="J289" s="75" t="s">
        <v>300</v>
      </c>
      <c r="K289" s="197">
        <f>+E289/I289</f>
        <v>923770254.16193414</v>
      </c>
      <c r="L289" s="168" t="s">
        <v>177</v>
      </c>
      <c r="M289" s="54" t="s">
        <v>873</v>
      </c>
      <c r="N289" s="347">
        <f>+H289-K289+N288</f>
        <v>-5.0705831050872803</v>
      </c>
    </row>
    <row r="290" spans="1:14" ht="15" x14ac:dyDescent="0.25">
      <c r="A290" s="172" t="s">
        <v>526</v>
      </c>
      <c r="B290" s="366" t="s">
        <v>183</v>
      </c>
      <c r="C290" s="154" t="s">
        <v>50</v>
      </c>
      <c r="D290" s="55" t="s">
        <v>142</v>
      </c>
      <c r="E290" s="1102">
        <v>1173920167</v>
      </c>
      <c r="F290" s="4" t="s">
        <v>302</v>
      </c>
      <c r="G290" s="335">
        <v>43333</v>
      </c>
      <c r="H290" s="160">
        <v>923770253.59000003</v>
      </c>
      <c r="I290" s="77">
        <f>142.1/111.82</f>
        <v>1.2707923448399214</v>
      </c>
      <c r="J290" s="75" t="s">
        <v>303</v>
      </c>
      <c r="K290" s="197">
        <f>+E290/I290</f>
        <v>923770253.86305404</v>
      </c>
      <c r="L290" s="168" t="s">
        <v>177</v>
      </c>
      <c r="M290" s="54" t="s">
        <v>895</v>
      </c>
      <c r="N290" s="347">
        <f>+H290-K290+N289</f>
        <v>-5.3436371088027954</v>
      </c>
    </row>
    <row r="291" spans="1:14" ht="28.5" x14ac:dyDescent="0.25">
      <c r="A291" s="172" t="s">
        <v>526</v>
      </c>
      <c r="B291" s="366" t="s">
        <v>185</v>
      </c>
      <c r="C291" s="154" t="s">
        <v>50</v>
      </c>
      <c r="D291" s="55" t="s">
        <v>142</v>
      </c>
      <c r="E291" s="1102">
        <v>1177224657</v>
      </c>
      <c r="F291" s="4" t="s">
        <v>313</v>
      </c>
      <c r="G291" s="335">
        <v>43384</v>
      </c>
      <c r="H291" s="160">
        <v>923770253.59000003</v>
      </c>
      <c r="I291" s="77">
        <f>142.5/111.82</f>
        <v>1.2743695224467895</v>
      </c>
      <c r="J291" s="75" t="s">
        <v>316</v>
      </c>
      <c r="K291" s="197">
        <f>+E291/I291</f>
        <v>923770253.65431583</v>
      </c>
      <c r="L291" s="168" t="s">
        <v>645</v>
      </c>
      <c r="M291" s="54" t="s">
        <v>870</v>
      </c>
      <c r="N291" s="347">
        <f>+H291-K291+N290</f>
        <v>-5.4079529047012329</v>
      </c>
    </row>
    <row r="292" spans="1:14" ht="15" x14ac:dyDescent="0.25">
      <c r="A292" s="172" t="s">
        <v>526</v>
      </c>
      <c r="B292" s="366" t="s">
        <v>187</v>
      </c>
      <c r="C292" s="154" t="s">
        <v>50</v>
      </c>
      <c r="D292" s="55" t="s">
        <v>142</v>
      </c>
      <c r="E292" s="1102">
        <v>1177224657</v>
      </c>
      <c r="F292" s="4" t="s">
        <v>317</v>
      </c>
      <c r="G292" s="335">
        <v>43384</v>
      </c>
      <c r="H292" s="160">
        <v>923770253.59000003</v>
      </c>
      <c r="I292" s="77">
        <f>142.5/111.82</f>
        <v>1.2743695224467895</v>
      </c>
      <c r="J292" s="75" t="s">
        <v>318</v>
      </c>
      <c r="K292" s="197">
        <f>+E292/I292</f>
        <v>923770253.65431583</v>
      </c>
      <c r="L292" s="168" t="s">
        <v>177</v>
      </c>
      <c r="M292" s="54" t="s">
        <v>870</v>
      </c>
      <c r="N292" s="347">
        <f>+H292-K292+N291</f>
        <v>-5.4722687005996704</v>
      </c>
    </row>
    <row r="293" spans="1:14" ht="15" x14ac:dyDescent="0.25">
      <c r="A293" s="172" t="s">
        <v>526</v>
      </c>
      <c r="B293" s="366" t="s">
        <v>189</v>
      </c>
      <c r="C293" s="154" t="s">
        <v>50</v>
      </c>
      <c r="D293" s="55" t="s">
        <v>142</v>
      </c>
      <c r="E293" s="1102">
        <v>1178629066</v>
      </c>
      <c r="F293" s="4" t="s">
        <v>321</v>
      </c>
      <c r="G293" s="335">
        <v>43431</v>
      </c>
      <c r="H293" s="160">
        <v>923770253.59000003</v>
      </c>
      <c r="I293" s="77">
        <f>142.67/111.82</f>
        <v>1.2758898229297084</v>
      </c>
      <c r="J293" s="75" t="s">
        <v>318</v>
      </c>
      <c r="K293" s="197">
        <f>+E293/I293</f>
        <v>923770254.15378153</v>
      </c>
      <c r="L293" s="168" t="s">
        <v>177</v>
      </c>
      <c r="M293" s="54" t="s">
        <v>868</v>
      </c>
      <c r="N293" s="347">
        <f>+H293-K293+N292</f>
        <v>-6.0360502004623413</v>
      </c>
    </row>
    <row r="294" spans="1:14" ht="15" x14ac:dyDescent="0.25">
      <c r="A294" s="172" t="s">
        <v>526</v>
      </c>
      <c r="B294" s="366" t="s">
        <v>191</v>
      </c>
      <c r="C294" s="154" t="s">
        <v>50</v>
      </c>
      <c r="D294" s="55" t="s">
        <v>142</v>
      </c>
      <c r="E294" s="1102">
        <v>1180033474</v>
      </c>
      <c r="F294" s="4" t="s">
        <v>329</v>
      </c>
      <c r="G294" s="335">
        <v>43445</v>
      </c>
      <c r="H294" s="160">
        <v>923770253.59000003</v>
      </c>
      <c r="I294" s="77">
        <f>142.84/111.82</f>
        <v>1.2774101234126276</v>
      </c>
      <c r="J294" s="75" t="s">
        <v>328</v>
      </c>
      <c r="K294" s="197">
        <f>+E294/I294</f>
        <v>923770253.86922419</v>
      </c>
      <c r="L294" s="168" t="s">
        <v>177</v>
      </c>
      <c r="M294" s="54" t="s">
        <v>894</v>
      </c>
      <c r="N294" s="347">
        <f>+H294-K294+N293</f>
        <v>-6.3152743577957153</v>
      </c>
    </row>
    <row r="295" spans="1:14" ht="15" x14ac:dyDescent="0.25">
      <c r="A295" s="172" t="s">
        <v>526</v>
      </c>
      <c r="B295" s="366" t="s">
        <v>245</v>
      </c>
      <c r="C295" s="154" t="s">
        <v>50</v>
      </c>
      <c r="D295" s="55" t="s">
        <v>142</v>
      </c>
      <c r="E295" s="1102">
        <v>1180033474</v>
      </c>
      <c r="F295" s="4" t="s">
        <v>330</v>
      </c>
      <c r="G295" s="335">
        <v>43445</v>
      </c>
      <c r="H295" s="160">
        <v>923770253.59000003</v>
      </c>
      <c r="I295" s="77">
        <f>142.84/111.82</f>
        <v>1.2774101234126276</v>
      </c>
      <c r="J295" s="75" t="s">
        <v>328</v>
      </c>
      <c r="K295" s="197">
        <f>+E295/I295</f>
        <v>923770253.86922419</v>
      </c>
      <c r="L295" s="168" t="s">
        <v>177</v>
      </c>
      <c r="M295" s="54" t="s">
        <v>894</v>
      </c>
      <c r="N295" s="347">
        <f>+H295-K295+N294</f>
        <v>-6.5944985151290894</v>
      </c>
    </row>
    <row r="296" spans="1:14" ht="15" x14ac:dyDescent="0.25">
      <c r="A296" s="172" t="s">
        <v>526</v>
      </c>
      <c r="B296" s="366" t="s">
        <v>246</v>
      </c>
      <c r="C296" s="154" t="s">
        <v>50</v>
      </c>
      <c r="D296" s="55" t="s">
        <v>142</v>
      </c>
      <c r="E296" s="1102">
        <v>1190690455</v>
      </c>
      <c r="F296" s="4" t="s">
        <v>338</v>
      </c>
      <c r="G296" s="335">
        <v>43515</v>
      </c>
      <c r="H296" s="160">
        <v>923770253.59000003</v>
      </c>
      <c r="I296" s="77">
        <f>100.6/78.05</f>
        <v>1.2889173606662396</v>
      </c>
      <c r="J296" s="75" t="s">
        <v>339</v>
      </c>
      <c r="K296" s="197">
        <f>+E296/I296</f>
        <v>923791153.20825052</v>
      </c>
      <c r="L296" s="168" t="s">
        <v>177</v>
      </c>
      <c r="M296" s="54" t="s">
        <v>893</v>
      </c>
      <c r="N296" s="347">
        <f>+H296-K296+N295</f>
        <v>-20906.212749004364</v>
      </c>
    </row>
    <row r="297" spans="1:14" ht="15" x14ac:dyDescent="0.25">
      <c r="A297" s="172" t="s">
        <v>526</v>
      </c>
      <c r="B297" s="366" t="s">
        <v>247</v>
      </c>
      <c r="C297" s="154" t="s">
        <v>50</v>
      </c>
      <c r="D297" s="55" t="s">
        <v>142</v>
      </c>
      <c r="E297" s="1102">
        <v>1197547273</v>
      </c>
      <c r="F297" s="4" t="s">
        <v>343</v>
      </c>
      <c r="G297" s="335">
        <v>43544</v>
      </c>
      <c r="H297" s="160">
        <v>923770253.59000003</v>
      </c>
      <c r="I297" s="77">
        <f>101.18/78.05</f>
        <v>1.2963484945547727</v>
      </c>
      <c r="J297" s="75" t="s">
        <v>344</v>
      </c>
      <c r="K297" s="197">
        <f>+E297/I297</f>
        <v>923784983.76803708</v>
      </c>
      <c r="L297" s="168" t="s">
        <v>177</v>
      </c>
      <c r="M297" s="54" t="s">
        <v>892</v>
      </c>
      <c r="N297" s="347">
        <f>+H297-K297+N296</f>
        <v>-35636.39078605175</v>
      </c>
    </row>
    <row r="298" spans="1:14" ht="15" x14ac:dyDescent="0.25">
      <c r="A298" s="172" t="s">
        <v>526</v>
      </c>
      <c r="B298" s="366" t="s">
        <v>248</v>
      </c>
      <c r="C298" s="154" t="s">
        <v>50</v>
      </c>
      <c r="D298" s="55" t="s">
        <v>142</v>
      </c>
      <c r="E298" s="1102">
        <v>1202759891</v>
      </c>
      <c r="F298" s="4" t="s">
        <v>399</v>
      </c>
      <c r="G298" s="335">
        <v>43580</v>
      </c>
      <c r="H298" s="160">
        <v>923770253.59000003</v>
      </c>
      <c r="I298" s="77">
        <f>101.62/78.05</f>
        <v>1.3019859064702115</v>
      </c>
      <c r="J298" s="75" t="s">
        <v>346</v>
      </c>
      <c r="K298" s="197">
        <f>+E298/I298</f>
        <v>923788717.6987797</v>
      </c>
      <c r="L298" s="168" t="s">
        <v>177</v>
      </c>
      <c r="M298" s="54"/>
      <c r="N298" s="347">
        <f>+H298-K298+N297</f>
        <v>-54100.499565720558</v>
      </c>
    </row>
    <row r="299" spans="1:14" ht="42.75" x14ac:dyDescent="0.25">
      <c r="A299" s="172" t="s">
        <v>526</v>
      </c>
      <c r="B299" s="366" t="s">
        <v>249</v>
      </c>
      <c r="C299" s="154" t="s">
        <v>50</v>
      </c>
      <c r="D299" s="55" t="s">
        <v>142</v>
      </c>
      <c r="E299" s="1102">
        <v>1208653662.2483025</v>
      </c>
      <c r="F299" s="192" t="s">
        <v>419</v>
      </c>
      <c r="G299" s="327">
        <v>43612</v>
      </c>
      <c r="H299" s="160">
        <v>923770254</v>
      </c>
      <c r="I299" s="77">
        <f>102.12/78.05</f>
        <v>1.3083920563741192</v>
      </c>
      <c r="J299" s="75" t="s">
        <v>400</v>
      </c>
      <c r="K299" s="197">
        <f>+E299/I299</f>
        <v>923770254.00000012</v>
      </c>
      <c r="L299" s="168" t="s">
        <v>454</v>
      </c>
      <c r="M299" s="54" t="s">
        <v>891</v>
      </c>
      <c r="N299" s="347">
        <f>+H299-K299+N298</f>
        <v>-54100.499565839767</v>
      </c>
    </row>
    <row r="300" spans="1:14" ht="15" x14ac:dyDescent="0.25">
      <c r="A300" s="172" t="s">
        <v>526</v>
      </c>
      <c r="B300" s="366" t="s">
        <v>646</v>
      </c>
      <c r="C300" s="154" t="s">
        <v>50</v>
      </c>
      <c r="D300" s="55" t="s">
        <v>142</v>
      </c>
      <c r="E300" s="1102">
        <v>1208653662.2483025</v>
      </c>
      <c r="F300" s="192"/>
      <c r="G300" s="327">
        <v>43612</v>
      </c>
      <c r="H300" s="160">
        <v>923770254</v>
      </c>
      <c r="I300" s="77">
        <f>102.12/78.05</f>
        <v>1.3083920563741192</v>
      </c>
      <c r="J300" s="75" t="s">
        <v>400</v>
      </c>
      <c r="K300" s="197">
        <f>+E300/I300</f>
        <v>923770254.00000012</v>
      </c>
      <c r="L300" s="168"/>
      <c r="M300" s="54" t="s">
        <v>891</v>
      </c>
      <c r="N300" s="347">
        <f>+H300-K300+N299</f>
        <v>-54100.499565958977</v>
      </c>
    </row>
    <row r="301" spans="1:14" ht="15" x14ac:dyDescent="0.25">
      <c r="A301" s="172" t="s">
        <v>526</v>
      </c>
      <c r="B301" s="366" t="s">
        <v>647</v>
      </c>
      <c r="C301" s="154" t="s">
        <v>50</v>
      </c>
      <c r="D301" s="55" t="s">
        <v>142</v>
      </c>
      <c r="E301" s="1102">
        <v>1104224629.5033953</v>
      </c>
      <c r="F301" s="192"/>
      <c r="G301" s="327">
        <v>43612</v>
      </c>
      <c r="H301" s="160">
        <v>852687174</v>
      </c>
      <c r="I301" s="77">
        <f>102.12/78.05</f>
        <v>1.3083920563741192</v>
      </c>
      <c r="J301" s="75" t="s">
        <v>400</v>
      </c>
      <c r="K301" s="197">
        <f>+E301/I301</f>
        <v>843955467.41813552</v>
      </c>
      <c r="L301" s="168"/>
      <c r="M301" s="54" t="s">
        <v>891</v>
      </c>
      <c r="N301" s="347">
        <f>+H301-K301+N300</f>
        <v>8677606.0822985172</v>
      </c>
    </row>
    <row r="302" spans="1:14" ht="28.5" x14ac:dyDescent="0.25">
      <c r="A302" s="172" t="s">
        <v>526</v>
      </c>
      <c r="B302" s="366" t="s">
        <v>648</v>
      </c>
      <c r="C302" s="154" t="s">
        <v>50</v>
      </c>
      <c r="D302" s="55" t="s">
        <v>142</v>
      </c>
      <c r="E302" s="1102">
        <v>11552029.939495197</v>
      </c>
      <c r="F302" s="4" t="s">
        <v>649</v>
      </c>
      <c r="G302" s="335">
        <v>43748</v>
      </c>
      <c r="H302" s="160"/>
      <c r="I302" s="77">
        <f>103.26/78.05</f>
        <v>1.322998078155029</v>
      </c>
      <c r="J302" s="75" t="s">
        <v>459</v>
      </c>
      <c r="K302" s="197">
        <f>+E302/I302</f>
        <v>8731705.7599999998</v>
      </c>
      <c r="L302" s="168" t="s">
        <v>650</v>
      </c>
      <c r="M302" s="54" t="s">
        <v>890</v>
      </c>
      <c r="N302" s="347">
        <f>+H302-K302+N301</f>
        <v>-54099.677701482549</v>
      </c>
    </row>
    <row r="303" spans="1:14" ht="42.75" x14ac:dyDescent="0.25">
      <c r="A303" s="172" t="s">
        <v>526</v>
      </c>
      <c r="B303" s="366" t="s">
        <v>425</v>
      </c>
      <c r="C303" s="154" t="s">
        <v>50</v>
      </c>
      <c r="D303" s="55" t="s">
        <v>142</v>
      </c>
      <c r="E303" s="1102">
        <v>1128103492.4694428</v>
      </c>
      <c r="F303" s="4" t="s">
        <v>426</v>
      </c>
      <c r="G303" s="335">
        <v>43748</v>
      </c>
      <c r="H303" s="160">
        <v>852687174</v>
      </c>
      <c r="I303" s="77">
        <f>103.26/78.05</f>
        <v>1.322998078155029</v>
      </c>
      <c r="J303" s="75" t="s">
        <v>459</v>
      </c>
      <c r="K303" s="197">
        <f>+E303/I303</f>
        <v>852687174</v>
      </c>
      <c r="L303" s="168" t="s">
        <v>460</v>
      </c>
      <c r="M303" s="54" t="s">
        <v>890</v>
      </c>
      <c r="N303" s="347">
        <f>+H303-K303+N302</f>
        <v>-54099.677701482549</v>
      </c>
    </row>
    <row r="304" spans="1:14" ht="15" x14ac:dyDescent="0.25">
      <c r="A304" s="172" t="s">
        <v>526</v>
      </c>
      <c r="B304" s="366" t="s">
        <v>455</v>
      </c>
      <c r="C304" s="154" t="s">
        <v>50</v>
      </c>
      <c r="D304" s="55" t="s">
        <v>142</v>
      </c>
      <c r="E304" s="1102">
        <v>1128103492.4694428</v>
      </c>
      <c r="F304" s="4" t="s">
        <v>456</v>
      </c>
      <c r="G304" s="335">
        <v>43748</v>
      </c>
      <c r="H304" s="160">
        <v>852687174</v>
      </c>
      <c r="I304" s="77">
        <f>103.26/78.05</f>
        <v>1.322998078155029</v>
      </c>
      <c r="J304" s="75" t="s">
        <v>459</v>
      </c>
      <c r="K304" s="197">
        <f>+E304/I304</f>
        <v>852687174</v>
      </c>
      <c r="L304" s="168"/>
      <c r="M304" s="54" t="s">
        <v>890</v>
      </c>
      <c r="N304" s="347">
        <f>+H304-K304+N303</f>
        <v>-54099.677701482549</v>
      </c>
    </row>
    <row r="305" spans="1:14" ht="15" x14ac:dyDescent="0.25">
      <c r="A305" s="172" t="s">
        <v>526</v>
      </c>
      <c r="B305" s="366" t="s">
        <v>457</v>
      </c>
      <c r="C305" s="154" t="s">
        <v>50</v>
      </c>
      <c r="D305" s="55" t="s">
        <v>142</v>
      </c>
      <c r="E305" s="1102">
        <v>1128103492.4694428</v>
      </c>
      <c r="F305" s="4" t="s">
        <v>458</v>
      </c>
      <c r="G305" s="335">
        <v>43748</v>
      </c>
      <c r="H305" s="160">
        <v>852687174</v>
      </c>
      <c r="I305" s="77">
        <f>103.26/78.05</f>
        <v>1.322998078155029</v>
      </c>
      <c r="J305" s="75" t="s">
        <v>459</v>
      </c>
      <c r="K305" s="197">
        <f>+E305/I305</f>
        <v>852687174</v>
      </c>
      <c r="L305" s="168"/>
      <c r="M305" s="54" t="s">
        <v>890</v>
      </c>
      <c r="N305" s="347">
        <f>+H305-K305+N304</f>
        <v>-54099.677701482549</v>
      </c>
    </row>
    <row r="306" spans="1:14" ht="15" x14ac:dyDescent="0.25">
      <c r="A306" s="172" t="s">
        <v>526</v>
      </c>
      <c r="B306" s="366" t="s">
        <v>461</v>
      </c>
      <c r="C306" s="154" t="s">
        <v>50</v>
      </c>
      <c r="D306" s="55" t="s">
        <v>142</v>
      </c>
      <c r="E306" s="1102">
        <v>1128103492.4694428</v>
      </c>
      <c r="F306" s="4" t="s">
        <v>462</v>
      </c>
      <c r="G306" s="335">
        <v>43748</v>
      </c>
      <c r="H306" s="160">
        <v>852687174</v>
      </c>
      <c r="I306" s="77">
        <f>103.26/78.05</f>
        <v>1.322998078155029</v>
      </c>
      <c r="J306" s="75" t="s">
        <v>459</v>
      </c>
      <c r="K306" s="197">
        <f>+E306/I306</f>
        <v>852687174</v>
      </c>
      <c r="L306" s="168"/>
      <c r="M306" s="54" t="s">
        <v>890</v>
      </c>
      <c r="N306" s="347">
        <f>+H306-K306+N305</f>
        <v>-54099.677701482549</v>
      </c>
    </row>
    <row r="307" spans="1:14" ht="15" x14ac:dyDescent="0.25">
      <c r="A307" s="172" t="s">
        <v>526</v>
      </c>
      <c r="B307" s="366" t="s">
        <v>463</v>
      </c>
      <c r="C307" s="154" t="s">
        <v>50</v>
      </c>
      <c r="D307" s="55" t="s">
        <v>142</v>
      </c>
      <c r="E307" s="1102">
        <v>1128103492.4694428</v>
      </c>
      <c r="F307" s="4" t="s">
        <v>464</v>
      </c>
      <c r="G307" s="335">
        <v>43748</v>
      </c>
      <c r="H307" s="160">
        <v>852687174</v>
      </c>
      <c r="I307" s="77">
        <f>103.26/78.05</f>
        <v>1.322998078155029</v>
      </c>
      <c r="J307" s="75" t="s">
        <v>459</v>
      </c>
      <c r="K307" s="197">
        <f>+E307/I307</f>
        <v>852687174</v>
      </c>
      <c r="L307" s="168"/>
      <c r="M307" s="54" t="s">
        <v>890</v>
      </c>
      <c r="N307" s="347">
        <f>+H307-K307+N306</f>
        <v>-54099.677701482549</v>
      </c>
    </row>
    <row r="308" spans="1:14" ht="15" x14ac:dyDescent="0.25">
      <c r="A308" s="172" t="s">
        <v>526</v>
      </c>
      <c r="B308" s="366" t="s">
        <v>651</v>
      </c>
      <c r="C308" s="154" t="s">
        <v>50</v>
      </c>
      <c r="D308" s="55" t="s">
        <v>142</v>
      </c>
      <c r="E308" s="1102">
        <f>142220.912723917</f>
        <v>142220.91272391699</v>
      </c>
      <c r="F308" s="4"/>
      <c r="G308" s="335">
        <v>43748</v>
      </c>
      <c r="H308" s="160"/>
      <c r="I308" s="77">
        <f>103.26/78.05</f>
        <v>1.322998078155029</v>
      </c>
      <c r="J308" s="75" t="s">
        <v>459</v>
      </c>
      <c r="K308" s="197">
        <f>+E308/I308</f>
        <v>107498.95640230215</v>
      </c>
      <c r="L308" s="168"/>
      <c r="M308" s="54" t="s">
        <v>890</v>
      </c>
      <c r="N308" s="347">
        <f>+H308-K308+N307</f>
        <v>-161598.63410378469</v>
      </c>
    </row>
    <row r="309" spans="1:14" ht="15" x14ac:dyDescent="0.25">
      <c r="A309" s="172" t="s">
        <v>526</v>
      </c>
      <c r="B309" s="366" t="s">
        <v>652</v>
      </c>
      <c r="C309" s="154" t="s">
        <v>50</v>
      </c>
      <c r="D309" s="55" t="s">
        <v>142</v>
      </c>
      <c r="E309" s="116">
        <v>1134002930</v>
      </c>
      <c r="F309" s="4" t="s">
        <v>653</v>
      </c>
      <c r="G309" s="335">
        <v>43844</v>
      </c>
      <c r="H309" s="160">
        <v>852687174</v>
      </c>
      <c r="I309" s="77">
        <f>103.8/78.05</f>
        <v>1.3299167200512492</v>
      </c>
      <c r="J309" s="75" t="s">
        <v>470</v>
      </c>
      <c r="K309" s="197">
        <f>+E309/I309</f>
        <v>852687174.24373794</v>
      </c>
      <c r="L309" s="168" t="s">
        <v>654</v>
      </c>
      <c r="M309" s="54" t="s">
        <v>889</v>
      </c>
      <c r="N309" s="347">
        <f>+H309-K309+N308</f>
        <v>-161598.87784172071</v>
      </c>
    </row>
    <row r="310" spans="1:14" ht="28.5" x14ac:dyDescent="0.25">
      <c r="A310" s="172" t="s">
        <v>526</v>
      </c>
      <c r="B310" s="366" t="s">
        <v>655</v>
      </c>
      <c r="C310" s="154" t="s">
        <v>50</v>
      </c>
      <c r="D310" s="55" t="s">
        <v>142</v>
      </c>
      <c r="E310" s="116">
        <v>1139221904.97</v>
      </c>
      <c r="F310" s="4" t="s">
        <v>656</v>
      </c>
      <c r="G310" s="335">
        <v>43893</v>
      </c>
      <c r="H310" s="160">
        <v>852687174</v>
      </c>
      <c r="I310" s="77">
        <f>104.24/78.05</f>
        <v>1.3355541319666879</v>
      </c>
      <c r="J310" s="75" t="s">
        <v>657</v>
      </c>
      <c r="K310" s="197">
        <f>+E310/I310</f>
        <v>852995679.99720371</v>
      </c>
      <c r="L310" s="168" t="s">
        <v>658</v>
      </c>
      <c r="M310" s="54" t="s">
        <v>888</v>
      </c>
      <c r="N310" s="347">
        <f>+H310-K310+N309</f>
        <v>-470104.8750454284</v>
      </c>
    </row>
    <row r="311" spans="1:14" ht="15" x14ac:dyDescent="0.25">
      <c r="A311" s="172" t="s">
        <v>526</v>
      </c>
      <c r="B311" s="366" t="s">
        <v>659</v>
      </c>
      <c r="C311" s="154" t="s">
        <v>50</v>
      </c>
      <c r="D311" s="55" t="s">
        <v>142</v>
      </c>
      <c r="E311" s="116">
        <v>1146457297</v>
      </c>
      <c r="F311" s="4" t="s">
        <v>660</v>
      </c>
      <c r="G311" s="335">
        <v>43906</v>
      </c>
      <c r="H311" s="160">
        <v>852687174</v>
      </c>
      <c r="I311" s="77">
        <f>104.94/78.05</f>
        <v>1.3445227418321588</v>
      </c>
      <c r="J311" s="75" t="s">
        <v>661</v>
      </c>
      <c r="K311" s="197">
        <f>+E311/I311</f>
        <v>852687173.91700017</v>
      </c>
      <c r="L311" s="168" t="s">
        <v>662</v>
      </c>
      <c r="M311" s="54" t="s">
        <v>887</v>
      </c>
      <c r="N311" s="347">
        <f>+H311-K311+N310</f>
        <v>-470104.79204560292</v>
      </c>
    </row>
    <row r="312" spans="1:14" ht="15" x14ac:dyDescent="0.25">
      <c r="A312" s="172" t="s">
        <v>526</v>
      </c>
      <c r="B312" s="366" t="s">
        <v>663</v>
      </c>
      <c r="C312" s="154" t="s">
        <v>50</v>
      </c>
      <c r="D312" s="55" t="s">
        <v>142</v>
      </c>
      <c r="E312" s="116">
        <v>1159384899</v>
      </c>
      <c r="F312" s="4" t="s">
        <v>664</v>
      </c>
      <c r="G312" s="335">
        <v>43935</v>
      </c>
      <c r="H312" s="160">
        <v>852687174</v>
      </c>
      <c r="I312" s="77">
        <f>105.53/78.05</f>
        <v>1.35208199871877</v>
      </c>
      <c r="J312" s="75" t="s">
        <v>665</v>
      </c>
      <c r="K312" s="197">
        <f>+E312/I312</f>
        <v>857481203.13607502</v>
      </c>
      <c r="L312" s="168" t="s">
        <v>666</v>
      </c>
      <c r="M312" s="54" t="s">
        <v>886</v>
      </c>
      <c r="N312" s="347">
        <f>+H312-K312+N311</f>
        <v>-5264133.9281206224</v>
      </c>
    </row>
    <row r="313" spans="1:14" ht="15" x14ac:dyDescent="0.25">
      <c r="A313" s="172" t="s">
        <v>526</v>
      </c>
      <c r="B313" s="366" t="s">
        <v>667</v>
      </c>
      <c r="C313" s="154" t="s">
        <v>50</v>
      </c>
      <c r="D313" s="55" t="s">
        <v>142</v>
      </c>
      <c r="E313" s="116">
        <v>1154760208.74</v>
      </c>
      <c r="F313" s="4" t="s">
        <v>668</v>
      </c>
      <c r="G313" s="335">
        <v>43973</v>
      </c>
      <c r="H313" s="160">
        <v>852687174</v>
      </c>
      <c r="I313" s="77">
        <f>[32]IPC!$S$13/78.05</f>
        <v>1.3542600896860988</v>
      </c>
      <c r="J313" s="75" t="s">
        <v>669</v>
      </c>
      <c r="K313" s="197">
        <f>+E313/I313</f>
        <v>852687174.00337744</v>
      </c>
      <c r="L313" s="168" t="s">
        <v>670</v>
      </c>
      <c r="M313" s="54" t="s">
        <v>885</v>
      </c>
      <c r="N313" s="347">
        <f>+H313-K313+N312</f>
        <v>-5264133.93149806</v>
      </c>
    </row>
    <row r="314" spans="1:14" ht="15" x14ac:dyDescent="0.25">
      <c r="A314" s="172" t="s">
        <v>526</v>
      </c>
      <c r="B314" s="366" t="s">
        <v>671</v>
      </c>
      <c r="C314" s="154" t="s">
        <v>50</v>
      </c>
      <c r="D314" s="55" t="s">
        <v>142</v>
      </c>
      <c r="E314" s="158">
        <v>1151045748.27</v>
      </c>
      <c r="F314" s="4" t="s">
        <v>672</v>
      </c>
      <c r="G314" s="335">
        <v>43998</v>
      </c>
      <c r="H314" s="160">
        <v>852687174</v>
      </c>
      <c r="I314" s="77">
        <f>[32]IPC!$S$14/78.05</f>
        <v>1.3499039077514414</v>
      </c>
      <c r="J314" s="75" t="s">
        <v>673</v>
      </c>
      <c r="K314" s="197">
        <f>+E314/I314</f>
        <v>852687173.99841964</v>
      </c>
      <c r="L314" s="168" t="s">
        <v>674</v>
      </c>
      <c r="M314" s="54" t="s">
        <v>884</v>
      </c>
      <c r="N314" s="347">
        <f>+H314-K314+N313</f>
        <v>-5264133.9299177025</v>
      </c>
    </row>
    <row r="315" spans="1:14" ht="15" x14ac:dyDescent="0.25">
      <c r="A315" s="172" t="s">
        <v>526</v>
      </c>
      <c r="B315" s="366" t="s">
        <v>675</v>
      </c>
      <c r="C315" s="154" t="s">
        <v>50</v>
      </c>
      <c r="D315" s="55" t="s">
        <v>142</v>
      </c>
      <c r="E315" s="158">
        <v>625016441</v>
      </c>
      <c r="F315" s="4" t="s">
        <v>676</v>
      </c>
      <c r="G315" s="335">
        <v>44026</v>
      </c>
      <c r="H315" s="160">
        <v>464728334</v>
      </c>
      <c r="I315" s="77">
        <f>[32]IPC!$S$15/78.05</f>
        <v>1.3449071108263935</v>
      </c>
      <c r="J315" s="75" t="s">
        <v>677</v>
      </c>
      <c r="K315" s="197">
        <f>+E315/I315</f>
        <v>464728334.0006668</v>
      </c>
      <c r="L315" s="168" t="s">
        <v>678</v>
      </c>
      <c r="M315" s="54" t="s">
        <v>883</v>
      </c>
      <c r="N315" s="347">
        <f>+H315-K315+N314</f>
        <v>-5264133.9305844996</v>
      </c>
    </row>
    <row r="316" spans="1:14" ht="15" x14ac:dyDescent="0.25">
      <c r="A316" s="172" t="s">
        <v>526</v>
      </c>
      <c r="B316" s="366" t="s">
        <v>774</v>
      </c>
      <c r="C316" s="154" t="s">
        <v>50</v>
      </c>
      <c r="D316" s="55" t="s">
        <v>142</v>
      </c>
      <c r="E316" s="158">
        <v>625016441</v>
      </c>
      <c r="F316" s="4" t="s">
        <v>773</v>
      </c>
      <c r="G316" s="335">
        <v>44068</v>
      </c>
      <c r="H316" s="160">
        <v>464728334</v>
      </c>
      <c r="I316" s="77">
        <f>[32]IPC!$S$16/78.05</f>
        <v>1.3449071108263935</v>
      </c>
      <c r="J316" s="75" t="s">
        <v>772</v>
      </c>
      <c r="K316" s="197">
        <f>+E316/I316</f>
        <v>464728334.0006668</v>
      </c>
      <c r="L316" s="168" t="s">
        <v>771</v>
      </c>
      <c r="M316" s="54" t="s">
        <v>770</v>
      </c>
      <c r="N316" s="347">
        <f>+H316-K316+N315</f>
        <v>-5264133.9312512968</v>
      </c>
    </row>
    <row r="317" spans="1:14" ht="15" x14ac:dyDescent="0.25">
      <c r="A317" s="172" t="s">
        <v>526</v>
      </c>
      <c r="B317" s="366" t="s">
        <v>769</v>
      </c>
      <c r="C317" s="154" t="s">
        <v>50</v>
      </c>
      <c r="D317" s="55" t="s">
        <v>142</v>
      </c>
      <c r="E317" s="158">
        <v>624956989.61000001</v>
      </c>
      <c r="F317" s="4" t="s">
        <v>768</v>
      </c>
      <c r="G317" s="335">
        <v>44088</v>
      </c>
      <c r="H317" s="160">
        <v>464728334</v>
      </c>
      <c r="I317" s="77">
        <f>[32]IPC!$S$17/78.05</f>
        <v>1.3447789878283152</v>
      </c>
      <c r="J317" s="75" t="s">
        <v>767</v>
      </c>
      <c r="K317" s="197">
        <f>+E317/I317</f>
        <v>464728401.66787827</v>
      </c>
      <c r="L317" s="168" t="s">
        <v>766</v>
      </c>
      <c r="M317" s="54" t="s">
        <v>765</v>
      </c>
      <c r="N317" s="347">
        <f>+H317-K317+N316</f>
        <v>-5264201.5991295669</v>
      </c>
    </row>
    <row r="318" spans="1:14" ht="15" x14ac:dyDescent="0.25">
      <c r="A318" s="172" t="s">
        <v>526</v>
      </c>
      <c r="B318" s="853" t="s">
        <v>764</v>
      </c>
      <c r="C318" s="154" t="s">
        <v>50</v>
      </c>
      <c r="D318" s="55" t="s">
        <v>142</v>
      </c>
      <c r="E318" s="158">
        <v>624956898.61000001</v>
      </c>
      <c r="F318" s="4" t="s">
        <v>763</v>
      </c>
      <c r="G318" s="335">
        <v>44118</v>
      </c>
      <c r="H318" s="873">
        <v>464728334</v>
      </c>
      <c r="I318" s="77">
        <f>[32]IPC!$S$18/78.05</f>
        <v>1.3490070467648945</v>
      </c>
      <c r="J318" s="75" t="s">
        <v>762</v>
      </c>
      <c r="K318" s="197">
        <f>+E318/I318</f>
        <v>463271782.09241611</v>
      </c>
      <c r="L318" s="168" t="s">
        <v>815</v>
      </c>
      <c r="M318" s="54" t="s">
        <v>761</v>
      </c>
      <c r="N318" s="347">
        <f>+H318-K318+N317</f>
        <v>-3807649.6915456746</v>
      </c>
    </row>
    <row r="319" spans="1:14" ht="15" x14ac:dyDescent="0.25">
      <c r="A319" s="172" t="s">
        <v>526</v>
      </c>
      <c r="B319" s="854"/>
      <c r="C319" s="154" t="s">
        <v>50</v>
      </c>
      <c r="D319" s="55" t="s">
        <v>142</v>
      </c>
      <c r="E319" s="158">
        <f>1964898</f>
        <v>1964898</v>
      </c>
      <c r="F319" s="4" t="s">
        <v>816</v>
      </c>
      <c r="G319" s="335">
        <v>44134</v>
      </c>
      <c r="H319" s="874"/>
      <c r="I319" s="77">
        <f>[32]IPC!$S$18/78.05</f>
        <v>1.3490070467648945</v>
      </c>
      <c r="J319" s="75" t="s">
        <v>762</v>
      </c>
      <c r="K319" s="197">
        <f>+E319/I319</f>
        <v>1456551.3239623895</v>
      </c>
      <c r="L319" s="168" t="s">
        <v>1094</v>
      </c>
      <c r="M319" s="54" t="s">
        <v>814</v>
      </c>
      <c r="N319" s="347">
        <f>+H319-K319+N318</f>
        <v>-5264201.0155080641</v>
      </c>
    </row>
    <row r="320" spans="1:14" ht="15" x14ac:dyDescent="0.25">
      <c r="A320" s="172" t="s">
        <v>526</v>
      </c>
      <c r="B320" s="366" t="s">
        <v>981</v>
      </c>
      <c r="C320" s="154" t="s">
        <v>50</v>
      </c>
      <c r="D320" s="55" t="s">
        <v>142</v>
      </c>
      <c r="E320" s="158">
        <f>626564543.07-E342</f>
        <v>625671407.25999999</v>
      </c>
      <c r="F320" s="4" t="s">
        <v>980</v>
      </c>
      <c r="G320" s="335">
        <v>44187</v>
      </c>
      <c r="H320" s="160">
        <v>464728334</v>
      </c>
      <c r="I320" s="77">
        <f>[32]IPC!$S$20/78.05</f>
        <v>1.3463164638052532</v>
      </c>
      <c r="J320" s="75" t="s">
        <v>975</v>
      </c>
      <c r="K320" s="197">
        <f>+E320/I320</f>
        <v>464728333.99926716</v>
      </c>
      <c r="L320" s="168" t="s">
        <v>979</v>
      </c>
      <c r="M320" s="54" t="s">
        <v>978</v>
      </c>
      <c r="N320" s="347">
        <f>+H320-K320+N319</f>
        <v>-5264201.014775225</v>
      </c>
    </row>
    <row r="321" spans="1:18" ht="15" x14ac:dyDescent="0.25">
      <c r="A321" s="172" t="s">
        <v>526</v>
      </c>
      <c r="B321" s="366" t="s">
        <v>977</v>
      </c>
      <c r="C321" s="154" t="s">
        <v>50</v>
      </c>
      <c r="D321" s="55" t="s">
        <v>142</v>
      </c>
      <c r="E321" s="158">
        <f>625671407.26</f>
        <v>625671407.25999999</v>
      </c>
      <c r="F321" s="4" t="s">
        <v>976</v>
      </c>
      <c r="G321" s="335">
        <v>44180</v>
      </c>
      <c r="H321" s="160">
        <v>464728334</v>
      </c>
      <c r="I321" s="77">
        <f>[32]IPC!$S$20/78.05</f>
        <v>1.3463164638052532</v>
      </c>
      <c r="J321" s="75" t="s">
        <v>975</v>
      </c>
      <c r="K321" s="197">
        <f>+E321/I321</f>
        <v>464728333.99926716</v>
      </c>
      <c r="L321" s="168" t="s">
        <v>974</v>
      </c>
      <c r="M321" s="54" t="s">
        <v>973</v>
      </c>
      <c r="N321" s="347">
        <f>+H321-K321+N320</f>
        <v>-5264201.0140423859</v>
      </c>
    </row>
    <row r="322" spans="1:18" ht="15" x14ac:dyDescent="0.25">
      <c r="A322" s="172" t="s">
        <v>526</v>
      </c>
      <c r="B322" s="366" t="s">
        <v>1009</v>
      </c>
      <c r="C322" s="154" t="s">
        <v>50</v>
      </c>
      <c r="D322" s="55" t="s">
        <v>142</v>
      </c>
      <c r="E322" s="158">
        <v>628053102.75999999</v>
      </c>
      <c r="F322" s="4" t="s">
        <v>1008</v>
      </c>
      <c r="G322" s="335">
        <v>44218</v>
      </c>
      <c r="H322" s="160">
        <v>464728334</v>
      </c>
      <c r="I322" s="77">
        <f>[32]IPC!$S$21/78.05</f>
        <v>1.3514413837283794</v>
      </c>
      <c r="J322" s="75" t="s">
        <v>1007</v>
      </c>
      <c r="K322" s="197">
        <f>+E322/I322</f>
        <v>464728334.000929</v>
      </c>
      <c r="L322" s="168" t="s">
        <v>1006</v>
      </c>
      <c r="M322" s="54" t="s">
        <v>1005</v>
      </c>
      <c r="N322" s="347">
        <f>+H322-K322+N321</f>
        <v>-5264201.0149713838</v>
      </c>
    </row>
    <row r="323" spans="1:18" ht="15" x14ac:dyDescent="0.25">
      <c r="A323" s="172" t="s">
        <v>526</v>
      </c>
      <c r="B323" s="853" t="s">
        <v>1067</v>
      </c>
      <c r="C323" s="154" t="s">
        <v>50</v>
      </c>
      <c r="D323" s="55" t="s">
        <v>142</v>
      </c>
      <c r="E323" s="158">
        <v>628053102.75999999</v>
      </c>
      <c r="F323" s="4" t="s">
        <v>1066</v>
      </c>
      <c r="G323" s="335">
        <v>44239</v>
      </c>
      <c r="H323" s="849">
        <v>464728334</v>
      </c>
      <c r="I323" s="77">
        <f>[32]IPC!$T$10/78.05</f>
        <v>1.3569506726457399</v>
      </c>
      <c r="J323" s="75" t="s">
        <v>1065</v>
      </c>
      <c r="K323" s="197">
        <f>+E323/I323</f>
        <v>462841513.26992732</v>
      </c>
      <c r="L323" s="844" t="s">
        <v>1424</v>
      </c>
      <c r="M323" s="54" t="s">
        <v>1064</v>
      </c>
      <c r="N323" s="347">
        <f>+H323-K323+N322</f>
        <v>-3377380.2848987067</v>
      </c>
    </row>
    <row r="324" spans="1:18" ht="15" x14ac:dyDescent="0.25">
      <c r="A324" s="172"/>
      <c r="B324" s="854"/>
      <c r="C324" s="154" t="s">
        <v>50</v>
      </c>
      <c r="D324" s="55" t="s">
        <v>142</v>
      </c>
      <c r="E324" s="158">
        <f>637166702.52-E325-$E$343</f>
        <v>2560322.6588340821</v>
      </c>
      <c r="F324" s="4" t="s">
        <v>1066</v>
      </c>
      <c r="G324" s="335">
        <v>44267</v>
      </c>
      <c r="H324" s="850"/>
      <c r="I324" s="77">
        <f>[32]IPC!$T$10/78.05</f>
        <v>1.3569506726457399</v>
      </c>
      <c r="J324" s="75" t="s">
        <v>1065</v>
      </c>
      <c r="K324" s="197">
        <f>+E324/I324</f>
        <v>1886820.7300727044</v>
      </c>
      <c r="L324" s="845"/>
      <c r="M324" s="54" t="s">
        <v>1106</v>
      </c>
      <c r="N324" s="347">
        <f>+H324-K324+N323</f>
        <v>-5264201.0149714109</v>
      </c>
    </row>
    <row r="325" spans="1:18" ht="15" x14ac:dyDescent="0.25">
      <c r="A325" s="172" t="s">
        <v>526</v>
      </c>
      <c r="B325" s="366" t="s">
        <v>1109</v>
      </c>
      <c r="C325" s="154" t="s">
        <v>50</v>
      </c>
      <c r="D325" s="55" t="s">
        <v>142</v>
      </c>
      <c r="E325" s="158">
        <v>634602765.3775785</v>
      </c>
      <c r="F325" s="4" t="s">
        <v>1108</v>
      </c>
      <c r="G325" s="335">
        <v>44267</v>
      </c>
      <c r="H325" s="160">
        <v>464728334</v>
      </c>
      <c r="I325" s="77">
        <f>[32]IPC!$T$11/78.05</f>
        <v>1.3655349135169763</v>
      </c>
      <c r="J325" s="75" t="s">
        <v>1107</v>
      </c>
      <c r="K325" s="197">
        <f>+E325/I325</f>
        <v>464728334</v>
      </c>
      <c r="L325" s="168" t="s">
        <v>177</v>
      </c>
      <c r="M325" s="54" t="s">
        <v>1106</v>
      </c>
      <c r="N325" s="347">
        <f>+H325-K325+N324</f>
        <v>-5264201.0149714109</v>
      </c>
    </row>
    <row r="326" spans="1:18" ht="15" hidden="1" outlineLevel="1" x14ac:dyDescent="0.25">
      <c r="A326" s="172" t="s">
        <v>526</v>
      </c>
      <c r="B326" s="366"/>
      <c r="C326" s="154"/>
      <c r="D326" s="55"/>
      <c r="E326" s="158"/>
      <c r="F326" s="4"/>
      <c r="G326" s="335"/>
      <c r="H326" s="160"/>
      <c r="I326" s="77"/>
      <c r="J326" s="75"/>
      <c r="K326" s="197"/>
      <c r="L326" s="310"/>
      <c r="M326" s="54"/>
    </row>
    <row r="327" spans="1:18" ht="15" hidden="1" outlineLevel="1" x14ac:dyDescent="0.25">
      <c r="A327" s="172" t="s">
        <v>526</v>
      </c>
      <c r="B327" s="366"/>
      <c r="C327" s="154"/>
      <c r="D327" s="55"/>
      <c r="E327" s="158"/>
      <c r="F327" s="4"/>
      <c r="G327" s="335"/>
      <c r="H327" s="160"/>
      <c r="I327" s="77"/>
      <c r="J327" s="75"/>
      <c r="K327" s="197"/>
      <c r="L327" s="310"/>
      <c r="M327" s="54"/>
    </row>
    <row r="328" spans="1:18" ht="15" hidden="1" outlineLevel="1" x14ac:dyDescent="0.25">
      <c r="A328" s="172" t="s">
        <v>526</v>
      </c>
      <c r="B328" s="366"/>
      <c r="C328" s="154"/>
      <c r="D328" s="55"/>
      <c r="E328" s="158"/>
      <c r="F328" s="4"/>
      <c r="G328" s="335"/>
      <c r="H328" s="160"/>
      <c r="I328" s="77"/>
      <c r="J328" s="75"/>
      <c r="K328" s="197"/>
      <c r="L328" s="310"/>
      <c r="M328" s="54"/>
    </row>
    <row r="329" spans="1:18" ht="15" hidden="1" outlineLevel="1" x14ac:dyDescent="0.25">
      <c r="A329" s="172" t="s">
        <v>526</v>
      </c>
      <c r="B329" s="366"/>
      <c r="C329" s="154"/>
      <c r="D329" s="55"/>
      <c r="E329" s="158"/>
      <c r="F329" s="4"/>
      <c r="G329" s="335"/>
      <c r="H329" s="160"/>
      <c r="I329" s="77"/>
      <c r="J329" s="75"/>
      <c r="K329" s="197"/>
      <c r="L329" s="310"/>
      <c r="M329" s="54"/>
    </row>
    <row r="330" spans="1:18" ht="15" hidden="1" outlineLevel="1" x14ac:dyDescent="0.25">
      <c r="A330" s="172" t="s">
        <v>526</v>
      </c>
      <c r="B330" s="366"/>
      <c r="C330" s="154"/>
      <c r="D330" s="55"/>
      <c r="E330" s="158"/>
      <c r="F330" s="4"/>
      <c r="G330" s="335"/>
      <c r="H330" s="160"/>
      <c r="I330" s="77"/>
      <c r="J330" s="75"/>
      <c r="K330" s="197"/>
      <c r="L330" s="310"/>
      <c r="M330" s="54"/>
    </row>
    <row r="331" spans="1:18" ht="15" hidden="1" outlineLevel="1" x14ac:dyDescent="0.25">
      <c r="A331" s="172" t="s">
        <v>526</v>
      </c>
      <c r="B331" s="366"/>
      <c r="C331" s="154"/>
      <c r="D331" s="55"/>
      <c r="E331" s="158"/>
      <c r="F331" s="4"/>
      <c r="G331" s="335"/>
      <c r="H331" s="160"/>
      <c r="I331" s="77"/>
      <c r="J331" s="75"/>
      <c r="K331" s="197"/>
      <c r="L331" s="310"/>
      <c r="M331" s="54"/>
    </row>
    <row r="332" spans="1:18" ht="15" hidden="1" outlineLevel="1" x14ac:dyDescent="0.25">
      <c r="A332" s="172" t="s">
        <v>526</v>
      </c>
      <c r="B332" s="366"/>
      <c r="C332" s="154"/>
      <c r="D332" s="55"/>
      <c r="E332" s="158"/>
      <c r="F332" s="4"/>
      <c r="G332" s="335"/>
      <c r="H332" s="160"/>
      <c r="I332" s="77"/>
      <c r="J332" s="75"/>
      <c r="K332" s="197"/>
      <c r="L332" s="310"/>
      <c r="M332" s="54"/>
    </row>
    <row r="333" spans="1:18" ht="15" hidden="1" outlineLevel="1" x14ac:dyDescent="0.25">
      <c r="A333" s="172" t="s">
        <v>526</v>
      </c>
      <c r="B333" s="366"/>
      <c r="C333" s="154"/>
      <c r="D333" s="55"/>
      <c r="E333" s="158"/>
      <c r="F333" s="4"/>
      <c r="G333" s="335"/>
      <c r="H333" s="160"/>
      <c r="I333" s="77"/>
      <c r="J333" s="75"/>
      <c r="K333" s="197"/>
      <c r="L333" s="310"/>
      <c r="M333" s="54"/>
    </row>
    <row r="334" spans="1:18" ht="15" hidden="1" outlineLevel="1" x14ac:dyDescent="0.25">
      <c r="A334" s="172" t="s">
        <v>526</v>
      </c>
      <c r="B334" s="366"/>
      <c r="C334" s="154"/>
      <c r="D334" s="55"/>
      <c r="E334" s="158"/>
      <c r="F334" s="4"/>
      <c r="G334" s="335"/>
      <c r="H334" s="160"/>
      <c r="I334" s="77"/>
      <c r="J334" s="75"/>
      <c r="K334" s="197"/>
      <c r="L334" s="310"/>
      <c r="M334" s="54"/>
    </row>
    <row r="335" spans="1:18" s="117" customFormat="1" ht="15" collapsed="1" x14ac:dyDescent="0.25">
      <c r="A335" s="172" t="s">
        <v>526</v>
      </c>
      <c r="B335" s="365" t="s">
        <v>679</v>
      </c>
      <c r="C335" s="365"/>
      <c r="D335" s="56"/>
      <c r="E335" s="118">
        <f>SUM(E277:E334)</f>
        <v>47352206169.475861</v>
      </c>
      <c r="F335" s="196"/>
      <c r="G335" s="336"/>
      <c r="H335" s="118">
        <f>SUM(H277:H334)</f>
        <v>36585287180.979996</v>
      </c>
      <c r="I335" s="119"/>
      <c r="J335" s="201"/>
      <c r="K335" s="200">
        <f>SUM(K277:K334)</f>
        <v>36590551381.994972</v>
      </c>
      <c r="L335" s="193">
        <f>+K335-H335</f>
        <v>5264201.0149765015</v>
      </c>
      <c r="M335" s="179"/>
      <c r="N335" s="348">
        <f>+K325-H325</f>
        <v>0</v>
      </c>
      <c r="O335" s="57"/>
      <c r="P335" s="57"/>
      <c r="Q335" s="57"/>
      <c r="R335" s="57"/>
    </row>
    <row r="336" spans="1:18" ht="15" x14ac:dyDescent="0.25">
      <c r="A336" s="172" t="s">
        <v>526</v>
      </c>
      <c r="B336" s="154"/>
      <c r="C336" s="154"/>
      <c r="D336" s="55"/>
      <c r="E336" s="158">
        <f>+E320+E342</f>
        <v>626564543.07000005</v>
      </c>
      <c r="F336" s="157"/>
      <c r="G336" s="335"/>
      <c r="H336" s="160"/>
      <c r="I336" s="77"/>
      <c r="J336" s="75"/>
      <c r="K336" s="159"/>
      <c r="L336" s="366"/>
      <c r="M336" s="54"/>
    </row>
    <row r="337" spans="1:18" ht="15" x14ac:dyDescent="0.25">
      <c r="A337" s="172" t="s">
        <v>526</v>
      </c>
      <c r="B337" s="199" t="s">
        <v>680</v>
      </c>
      <c r="C337" s="154"/>
      <c r="D337" s="55"/>
      <c r="E337" s="158"/>
      <c r="F337" s="157"/>
      <c r="G337" s="335"/>
      <c r="H337" s="160"/>
      <c r="I337" s="77"/>
      <c r="J337" s="75"/>
      <c r="K337" s="159"/>
      <c r="L337" s="366"/>
      <c r="M337" s="54"/>
    </row>
    <row r="338" spans="1:18" ht="15" x14ac:dyDescent="0.25">
      <c r="A338" s="172" t="s">
        <v>526</v>
      </c>
      <c r="B338" s="372" t="s">
        <v>681</v>
      </c>
      <c r="C338" s="154" t="s">
        <v>760</v>
      </c>
      <c r="D338" s="55" t="s">
        <v>142</v>
      </c>
      <c r="E338" s="1102">
        <v>496102</v>
      </c>
      <c r="F338" s="4" t="s">
        <v>682</v>
      </c>
      <c r="G338" s="335">
        <v>43432</v>
      </c>
      <c r="H338" s="160"/>
      <c r="I338" s="77">
        <f>142.67/111.82</f>
        <v>1.2758898229297084</v>
      </c>
      <c r="J338" s="75" t="s">
        <v>318</v>
      </c>
      <c r="K338" s="197">
        <f>+E338/I338</f>
        <v>388828.24448026915</v>
      </c>
      <c r="L338" s="168" t="s">
        <v>320</v>
      </c>
      <c r="M338" s="54"/>
    </row>
    <row r="339" spans="1:18" ht="29.25" x14ac:dyDescent="0.25">
      <c r="A339" s="172" t="s">
        <v>526</v>
      </c>
      <c r="B339" s="364" t="s">
        <v>683</v>
      </c>
      <c r="C339" s="154" t="s">
        <v>760</v>
      </c>
      <c r="D339" s="55" t="s">
        <v>142</v>
      </c>
      <c r="E339" s="1102">
        <v>3773012.800566304</v>
      </c>
      <c r="F339" s="4" t="s">
        <v>684</v>
      </c>
      <c r="G339" s="335">
        <v>43748</v>
      </c>
      <c r="H339" s="160"/>
      <c r="I339" s="77">
        <f>103.26/111.82</f>
        <v>0.92344839921302102</v>
      </c>
      <c r="J339" s="75" t="s">
        <v>459</v>
      </c>
      <c r="K339" s="198">
        <v>2851865.67</v>
      </c>
      <c r="L339" s="168" t="s">
        <v>685</v>
      </c>
      <c r="M339" s="54"/>
    </row>
    <row r="340" spans="1:18" ht="15" x14ac:dyDescent="0.25">
      <c r="A340" s="172" t="s">
        <v>526</v>
      </c>
      <c r="B340" s="364" t="s">
        <v>686</v>
      </c>
      <c r="C340" s="154" t="s">
        <v>760</v>
      </c>
      <c r="D340" s="55" t="s">
        <v>142</v>
      </c>
      <c r="E340" s="116">
        <v>389605</v>
      </c>
      <c r="F340" s="4"/>
      <c r="G340" s="335">
        <v>43935</v>
      </c>
      <c r="H340" s="160"/>
      <c r="I340" s="77">
        <f>105.53/78.05</f>
        <v>1.35208199871877</v>
      </c>
      <c r="J340" s="75" t="s">
        <v>665</v>
      </c>
      <c r="K340" s="197">
        <f>+E340/I340</f>
        <v>288151.90230266278</v>
      </c>
      <c r="L340" s="168" t="s">
        <v>687</v>
      </c>
      <c r="M340" s="54"/>
    </row>
    <row r="341" spans="1:18" ht="15" x14ac:dyDescent="0.25">
      <c r="A341" s="172"/>
      <c r="B341" s="364" t="s">
        <v>1423</v>
      </c>
      <c r="C341" s="154" t="s">
        <v>760</v>
      </c>
      <c r="D341" s="55" t="s">
        <v>142</v>
      </c>
      <c r="E341" s="116">
        <v>1196.71</v>
      </c>
      <c r="F341" s="4"/>
      <c r="G341" s="335">
        <v>44134</v>
      </c>
      <c r="H341" s="160"/>
      <c r="I341" s="77">
        <f>[32]IPC!$S$18/78.05</f>
        <v>1.3490070467648945</v>
      </c>
      <c r="J341" s="75" t="s">
        <v>762</v>
      </c>
      <c r="K341" s="197">
        <f>+E341/I341</f>
        <v>887.10433564441064</v>
      </c>
      <c r="L341" s="168" t="s">
        <v>1422</v>
      </c>
      <c r="M341" s="54"/>
    </row>
    <row r="342" spans="1:18" ht="15" x14ac:dyDescent="0.25">
      <c r="A342" s="172" t="s">
        <v>526</v>
      </c>
      <c r="B342" s="364" t="s">
        <v>972</v>
      </c>
      <c r="C342" s="154" t="s">
        <v>760</v>
      </c>
      <c r="D342" s="55" t="s">
        <v>142</v>
      </c>
      <c r="E342" s="116">
        <f>+K342*I342</f>
        <v>893135.81000009703</v>
      </c>
      <c r="F342" s="4" t="s">
        <v>987</v>
      </c>
      <c r="G342" s="335">
        <v>44187</v>
      </c>
      <c r="H342" s="160"/>
      <c r="I342" s="77">
        <f>[32]IPC!$S$20/78.05</f>
        <v>1.3463164638052532</v>
      </c>
      <c r="J342" s="75"/>
      <c r="K342" s="197">
        <v>663392.17710798979</v>
      </c>
      <c r="L342" s="168" t="s">
        <v>1169</v>
      </c>
      <c r="M342" s="54"/>
    </row>
    <row r="343" spans="1:18" ht="15" x14ac:dyDescent="0.2">
      <c r="A343" s="172" t="s">
        <v>526</v>
      </c>
      <c r="B343" s="364" t="s">
        <v>1168</v>
      </c>
      <c r="C343" s="154" t="s">
        <v>760</v>
      </c>
      <c r="D343" s="55" t="s">
        <v>142</v>
      </c>
      <c r="E343" s="355">
        <v>3614.48358740191</v>
      </c>
      <c r="F343" s="4" t="s">
        <v>1167</v>
      </c>
      <c r="G343" s="330">
        <v>44267</v>
      </c>
      <c r="H343" s="177"/>
      <c r="I343" s="77">
        <f>[32]IPC!$T$10/78.05</f>
        <v>1.3569506726457399</v>
      </c>
      <c r="J343" s="75" t="s">
        <v>1065</v>
      </c>
      <c r="K343" s="197">
        <f>+E343/I343</f>
        <v>2663.6808988454263</v>
      </c>
      <c r="L343" s="168" t="s">
        <v>1166</v>
      </c>
      <c r="M343" s="54" t="s">
        <v>1106</v>
      </c>
    </row>
    <row r="344" spans="1:18" ht="15" hidden="1" outlineLevel="1" x14ac:dyDescent="0.25">
      <c r="A344" s="172" t="s">
        <v>526</v>
      </c>
      <c r="B344" s="366"/>
      <c r="C344" s="154"/>
      <c r="D344" s="55"/>
      <c r="E344" s="158"/>
      <c r="F344" s="157"/>
      <c r="G344" s="335"/>
      <c r="H344" s="160"/>
      <c r="I344" s="77"/>
      <c r="J344" s="75"/>
      <c r="K344" s="159"/>
      <c r="L344" s="366"/>
      <c r="M344" s="54"/>
    </row>
    <row r="345" spans="1:18" s="117" customFormat="1" ht="15" collapsed="1" x14ac:dyDescent="0.25">
      <c r="A345" s="172" t="s">
        <v>526</v>
      </c>
      <c r="B345" s="365" t="s">
        <v>688</v>
      </c>
      <c r="C345" s="365"/>
      <c r="D345" s="56"/>
      <c r="E345" s="118">
        <f>SUM(E338:E343)</f>
        <v>5556666.8041538037</v>
      </c>
      <c r="F345" s="196"/>
      <c r="G345" s="336"/>
      <c r="H345" s="195">
        <f>SUM(H338:H344)</f>
        <v>0</v>
      </c>
      <c r="I345" s="118"/>
      <c r="J345" s="118"/>
      <c r="K345" s="194">
        <f>SUM(K338:K344)</f>
        <v>4195788.7791254111</v>
      </c>
      <c r="L345" s="193">
        <f>+K345-H345</f>
        <v>4195788.7791254111</v>
      </c>
      <c r="M345" s="179"/>
      <c r="O345" s="57"/>
      <c r="P345" s="57"/>
      <c r="Q345" s="57"/>
      <c r="R345" s="57"/>
    </row>
    <row r="346" spans="1:18" s="117" customFormat="1" ht="15" x14ac:dyDescent="0.25">
      <c r="A346" s="172" t="s">
        <v>526</v>
      </c>
      <c r="B346" s="365" t="s">
        <v>689</v>
      </c>
      <c r="C346" s="365"/>
      <c r="D346" s="56"/>
      <c r="E346" s="118">
        <f>+E335+E345</f>
        <v>47357762836.280014</v>
      </c>
      <c r="F346" s="196"/>
      <c r="G346" s="336"/>
      <c r="H346" s="195">
        <f>+H335+H345</f>
        <v>36585287180.979996</v>
      </c>
      <c r="I346" s="118"/>
      <c r="J346" s="118"/>
      <c r="K346" s="194">
        <f>+K335+K345</f>
        <v>36594747170.774101</v>
      </c>
      <c r="L346" s="193">
        <f>+K346-H346</f>
        <v>9459989.7941055298</v>
      </c>
      <c r="M346" s="179"/>
      <c r="O346" s="57"/>
      <c r="P346" s="57"/>
      <c r="Q346" s="57"/>
      <c r="R346" s="57"/>
    </row>
    <row r="347" spans="1:18" s="173" customFormat="1" ht="15" x14ac:dyDescent="0.25">
      <c r="A347" s="173" t="s">
        <v>476</v>
      </c>
      <c r="B347" s="370" t="s">
        <v>237</v>
      </c>
      <c r="C347" s="370"/>
      <c r="D347" s="370"/>
      <c r="E347" s="370"/>
      <c r="F347" s="370"/>
      <c r="G347" s="329"/>
      <c r="H347" s="370"/>
      <c r="I347" s="370"/>
      <c r="J347" s="370"/>
      <c r="K347" s="370"/>
      <c r="L347" s="370"/>
      <c r="M347" s="175"/>
      <c r="O347" s="174"/>
      <c r="P347" s="174"/>
      <c r="Q347" s="174"/>
      <c r="R347" s="174"/>
    </row>
    <row r="348" spans="1:18" s="173" customFormat="1" ht="15" x14ac:dyDescent="0.25">
      <c r="A348" s="176" t="s">
        <v>526</v>
      </c>
      <c r="B348" s="137" t="s">
        <v>129</v>
      </c>
      <c r="C348" s="138" t="s">
        <v>130</v>
      </c>
      <c r="D348" s="138" t="s">
        <v>131</v>
      </c>
      <c r="E348" s="855" t="s">
        <v>132</v>
      </c>
      <c r="F348" s="856"/>
      <c r="G348" s="855" t="s">
        <v>133</v>
      </c>
      <c r="H348" s="857"/>
      <c r="I348" s="857"/>
      <c r="J348" s="857"/>
      <c r="K348" s="856"/>
      <c r="L348" s="139" t="s">
        <v>96</v>
      </c>
      <c r="M348" s="139" t="s">
        <v>757</v>
      </c>
      <c r="O348" s="174"/>
      <c r="P348" s="174"/>
      <c r="Q348" s="346"/>
      <c r="R348" s="174"/>
    </row>
    <row r="349" spans="1:18" s="173" customFormat="1" ht="45" x14ac:dyDescent="0.25">
      <c r="A349" s="176" t="s">
        <v>526</v>
      </c>
      <c r="B349" s="137"/>
      <c r="C349" s="138"/>
      <c r="D349" s="138"/>
      <c r="E349" s="140" t="s">
        <v>134</v>
      </c>
      <c r="F349" s="140" t="s">
        <v>135</v>
      </c>
      <c r="G349" s="328" t="s">
        <v>600</v>
      </c>
      <c r="H349" s="140" t="s">
        <v>136</v>
      </c>
      <c r="I349" s="140" t="s">
        <v>137</v>
      </c>
      <c r="J349" s="140" t="s">
        <v>138</v>
      </c>
      <c r="K349" s="140" t="s">
        <v>139</v>
      </c>
      <c r="L349" s="139"/>
      <c r="M349" s="175"/>
      <c r="O349" s="174"/>
      <c r="P349" s="174"/>
      <c r="Q349" s="346"/>
      <c r="R349" s="174"/>
    </row>
    <row r="350" spans="1:18" ht="15" x14ac:dyDescent="0.2">
      <c r="A350" s="172" t="s">
        <v>526</v>
      </c>
      <c r="B350" s="366" t="s">
        <v>140</v>
      </c>
      <c r="C350" s="153" t="s">
        <v>22</v>
      </c>
      <c r="D350" s="55" t="s">
        <v>142</v>
      </c>
      <c r="E350" s="136">
        <v>15367645546</v>
      </c>
      <c r="F350" s="192" t="s">
        <v>238</v>
      </c>
      <c r="G350" s="327">
        <v>42913</v>
      </c>
      <c r="H350" s="170">
        <v>12478470154</v>
      </c>
      <c r="I350" s="39">
        <f>137.71/111.82</f>
        <v>1.2315328206045431</v>
      </c>
      <c r="J350" s="31" t="s">
        <v>184</v>
      </c>
      <c r="K350" s="50">
        <f>+E350/I350</f>
        <v>12478470154.336794</v>
      </c>
      <c r="L350" s="168" t="s">
        <v>177</v>
      </c>
      <c r="M350" s="54" t="s">
        <v>882</v>
      </c>
    </row>
    <row r="351" spans="1:18" ht="15" hidden="1" outlineLevel="1" x14ac:dyDescent="0.2">
      <c r="A351" s="172" t="s">
        <v>759</v>
      </c>
      <c r="B351" s="366"/>
      <c r="C351" s="154"/>
      <c r="D351" s="55"/>
      <c r="E351" s="155"/>
      <c r="F351" s="368"/>
      <c r="G351" s="327"/>
      <c r="H351" s="170"/>
      <c r="I351" s="39"/>
      <c r="J351" s="31"/>
      <c r="K351" s="156"/>
      <c r="L351" s="366"/>
      <c r="M351" s="54"/>
    </row>
    <row r="352" spans="1:18" ht="15" hidden="1" outlineLevel="1" x14ac:dyDescent="0.2">
      <c r="A352" s="172" t="s">
        <v>759</v>
      </c>
      <c r="B352" s="366"/>
      <c r="C352" s="154"/>
      <c r="D352" s="55"/>
      <c r="E352" s="155"/>
      <c r="F352" s="368"/>
      <c r="G352" s="327"/>
      <c r="H352" s="170"/>
      <c r="I352" s="39"/>
      <c r="J352" s="31"/>
      <c r="K352" s="156"/>
      <c r="L352" s="366"/>
      <c r="M352" s="54"/>
    </row>
    <row r="353" spans="1:18" hidden="1" outlineLevel="1" x14ac:dyDescent="0.2">
      <c r="A353" s="172" t="s">
        <v>759</v>
      </c>
      <c r="B353" s="178"/>
      <c r="C353" s="178"/>
      <c r="D353" s="54"/>
      <c r="E353" s="54"/>
      <c r="F353" s="54"/>
      <c r="G353" s="330"/>
      <c r="H353" s="177"/>
      <c r="I353" s="54"/>
      <c r="J353" s="54"/>
      <c r="K353" s="54"/>
      <c r="L353" s="54"/>
      <c r="M353" s="54"/>
    </row>
    <row r="354" spans="1:18" hidden="1" outlineLevel="1" x14ac:dyDescent="0.2">
      <c r="A354" s="172" t="s">
        <v>759</v>
      </c>
      <c r="B354" s="178"/>
      <c r="C354" s="178"/>
      <c r="D354" s="54"/>
      <c r="E354" s="54"/>
      <c r="F354" s="54"/>
      <c r="G354" s="330"/>
      <c r="H354" s="177"/>
      <c r="I354" s="54"/>
      <c r="J354" s="54"/>
      <c r="K354" s="54"/>
      <c r="L354" s="54"/>
      <c r="M354" s="54"/>
    </row>
    <row r="355" spans="1:18" hidden="1" outlineLevel="1" x14ac:dyDescent="0.2">
      <c r="A355" s="172" t="s">
        <v>759</v>
      </c>
      <c r="B355" s="178"/>
      <c r="C355" s="178"/>
      <c r="D355" s="54"/>
      <c r="E355" s="54"/>
      <c r="F355" s="54"/>
      <c r="G355" s="330"/>
      <c r="H355" s="177"/>
      <c r="I355" s="54"/>
      <c r="J355" s="54"/>
      <c r="K355" s="54"/>
      <c r="L355" s="54"/>
      <c r="M355" s="54"/>
    </row>
    <row r="356" spans="1:18" s="173" customFormat="1" ht="15" collapsed="1" x14ac:dyDescent="0.25">
      <c r="A356" s="173" t="s">
        <v>526</v>
      </c>
      <c r="B356" s="370" t="s">
        <v>239</v>
      </c>
      <c r="C356" s="370"/>
      <c r="D356" s="370"/>
      <c r="E356" s="370"/>
      <c r="F356" s="370"/>
      <c r="G356" s="329"/>
      <c r="H356" s="370"/>
      <c r="I356" s="370"/>
      <c r="J356" s="370"/>
      <c r="K356" s="370"/>
      <c r="L356" s="370"/>
      <c r="M356" s="175"/>
      <c r="O356" s="174"/>
      <c r="P356" s="174"/>
      <c r="Q356" s="174"/>
      <c r="R356" s="174"/>
    </row>
    <row r="357" spans="1:18" s="173" customFormat="1" ht="15" x14ac:dyDescent="0.25">
      <c r="A357" s="173" t="s">
        <v>472</v>
      </c>
      <c r="B357" s="370" t="s">
        <v>240</v>
      </c>
      <c r="C357" s="370"/>
      <c r="D357" s="370"/>
      <c r="E357" s="370"/>
      <c r="F357" s="370"/>
      <c r="G357" s="329"/>
      <c r="H357" s="370"/>
      <c r="I357" s="370"/>
      <c r="J357" s="370"/>
      <c r="K357" s="370"/>
      <c r="L357" s="370"/>
      <c r="M357" s="175"/>
      <c r="O357" s="174"/>
      <c r="P357" s="174"/>
      <c r="Q357" s="174"/>
      <c r="R357" s="174"/>
    </row>
    <row r="358" spans="1:18" s="173" customFormat="1" ht="15" x14ac:dyDescent="0.25">
      <c r="A358" s="176" t="s">
        <v>526</v>
      </c>
      <c r="B358" s="137" t="s">
        <v>129</v>
      </c>
      <c r="C358" s="138" t="s">
        <v>130</v>
      </c>
      <c r="D358" s="138" t="s">
        <v>131</v>
      </c>
      <c r="E358" s="855" t="s">
        <v>132</v>
      </c>
      <c r="F358" s="856"/>
      <c r="G358" s="855" t="s">
        <v>133</v>
      </c>
      <c r="H358" s="857"/>
      <c r="I358" s="857"/>
      <c r="J358" s="857"/>
      <c r="K358" s="856"/>
      <c r="L358" s="139" t="s">
        <v>96</v>
      </c>
      <c r="M358" s="139" t="s">
        <v>757</v>
      </c>
      <c r="O358" s="174"/>
      <c r="P358" s="174"/>
      <c r="Q358" s="174"/>
      <c r="R358" s="174"/>
    </row>
    <row r="359" spans="1:18" s="173" customFormat="1" ht="45" x14ac:dyDescent="0.25">
      <c r="A359" s="176" t="s">
        <v>526</v>
      </c>
      <c r="B359" s="137"/>
      <c r="C359" s="138"/>
      <c r="D359" s="138"/>
      <c r="E359" s="140" t="s">
        <v>134</v>
      </c>
      <c r="F359" s="140" t="s">
        <v>135</v>
      </c>
      <c r="G359" s="328" t="s">
        <v>600</v>
      </c>
      <c r="H359" s="140" t="s">
        <v>136</v>
      </c>
      <c r="I359" s="140" t="s">
        <v>137</v>
      </c>
      <c r="J359" s="140" t="s">
        <v>138</v>
      </c>
      <c r="K359" s="140" t="s">
        <v>139</v>
      </c>
      <c r="L359" s="139"/>
      <c r="M359" s="175"/>
      <c r="O359" s="174"/>
      <c r="P359" s="174"/>
      <c r="Q359" s="174"/>
      <c r="R359" s="174"/>
    </row>
    <row r="360" spans="1:18" ht="28.5" x14ac:dyDescent="0.2">
      <c r="A360" s="172" t="s">
        <v>526</v>
      </c>
      <c r="B360" s="366" t="s">
        <v>140</v>
      </c>
      <c r="C360" s="368" t="s">
        <v>690</v>
      </c>
      <c r="D360" s="55" t="s">
        <v>142</v>
      </c>
      <c r="E360" s="151">
        <v>3039215719</v>
      </c>
      <c r="F360" s="186" t="s">
        <v>691</v>
      </c>
      <c r="G360" s="334" t="s">
        <v>241</v>
      </c>
      <c r="H360" s="189">
        <v>2456948393</v>
      </c>
      <c r="I360" s="39">
        <f>138.32/111.82</f>
        <v>1.2369880164550171</v>
      </c>
      <c r="J360" s="79" t="s">
        <v>334</v>
      </c>
      <c r="K360" s="152">
        <f>+E360/I360</f>
        <v>2456948392.8468766</v>
      </c>
      <c r="L360" s="168" t="s">
        <v>242</v>
      </c>
      <c r="M360" s="54"/>
      <c r="O360" s="174"/>
      <c r="P360" s="174"/>
      <c r="Q360" s="174"/>
    </row>
    <row r="361" spans="1:18" ht="14.25" x14ac:dyDescent="0.2">
      <c r="A361" s="172" t="s">
        <v>526</v>
      </c>
      <c r="B361" s="366" t="s">
        <v>144</v>
      </c>
      <c r="C361" s="368" t="s">
        <v>690</v>
      </c>
      <c r="D361" s="55" t="s">
        <v>142</v>
      </c>
      <c r="E361" s="151">
        <f>11645347</f>
        <v>11645347</v>
      </c>
      <c r="F361" s="186" t="s">
        <v>692</v>
      </c>
      <c r="G361" s="334">
        <v>43110</v>
      </c>
      <c r="H361" s="858">
        <v>2456948393</v>
      </c>
      <c r="I361" s="39">
        <f>138.85/111.82</f>
        <v>1.2417277767841173</v>
      </c>
      <c r="J361" s="191" t="s">
        <v>230</v>
      </c>
      <c r="K361" s="152">
        <f>+E361/I361</f>
        <v>9378341.3866762705</v>
      </c>
      <c r="L361" s="168" t="s">
        <v>242</v>
      </c>
      <c r="M361" s="54" t="s">
        <v>881</v>
      </c>
      <c r="O361" s="174"/>
      <c r="P361" s="174"/>
      <c r="Q361" s="174"/>
    </row>
    <row r="362" spans="1:18" ht="14.25" x14ac:dyDescent="0.2">
      <c r="A362" s="172" t="s">
        <v>526</v>
      </c>
      <c r="B362" s="366" t="s">
        <v>144</v>
      </c>
      <c r="C362" s="368" t="s">
        <v>690</v>
      </c>
      <c r="D362" s="55" t="s">
        <v>142</v>
      </c>
      <c r="E362" s="151">
        <v>3039215719</v>
      </c>
      <c r="F362" s="186" t="s">
        <v>692</v>
      </c>
      <c r="G362" s="334">
        <v>43109</v>
      </c>
      <c r="H362" s="859"/>
      <c r="I362" s="39">
        <f>138.85/111.82</f>
        <v>1.2417277767841173</v>
      </c>
      <c r="J362" s="191" t="s">
        <v>230</v>
      </c>
      <c r="K362" s="152">
        <f>+E362/I362</f>
        <v>2447570051.8442926</v>
      </c>
      <c r="L362" s="168"/>
      <c r="M362" s="54" t="s">
        <v>880</v>
      </c>
      <c r="O362" s="174"/>
      <c r="P362" s="174"/>
      <c r="Q362" s="174"/>
    </row>
    <row r="363" spans="1:18" ht="14.25" x14ac:dyDescent="0.2">
      <c r="A363" s="172" t="s">
        <v>526</v>
      </c>
      <c r="B363" s="366" t="s">
        <v>145</v>
      </c>
      <c r="C363" s="368" t="s">
        <v>690</v>
      </c>
      <c r="D363" s="55" t="s">
        <v>142</v>
      </c>
      <c r="E363" s="151">
        <v>3069977012</v>
      </c>
      <c r="F363" s="186" t="s">
        <v>693</v>
      </c>
      <c r="G363" s="334">
        <v>43150</v>
      </c>
      <c r="H363" s="189">
        <v>2456948393</v>
      </c>
      <c r="I363" s="39">
        <f>139.72/111.82</f>
        <v>1.2495081380790556</v>
      </c>
      <c r="J363" s="76" t="s">
        <v>243</v>
      </c>
      <c r="K363" s="152">
        <f>+E363/I363</f>
        <v>2456948393.0850272</v>
      </c>
      <c r="L363" s="168" t="s">
        <v>242</v>
      </c>
      <c r="M363" s="54" t="s">
        <v>879</v>
      </c>
      <c r="O363" s="174"/>
      <c r="P363" s="174"/>
      <c r="Q363" s="174"/>
    </row>
    <row r="364" spans="1:18" ht="14.25" x14ac:dyDescent="0.2">
      <c r="A364" s="172" t="s">
        <v>526</v>
      </c>
      <c r="B364" s="366" t="s">
        <v>146</v>
      </c>
      <c r="C364" s="368" t="s">
        <v>690</v>
      </c>
      <c r="D364" s="55" t="s">
        <v>142</v>
      </c>
      <c r="E364" s="151">
        <v>3069977012</v>
      </c>
      <c r="F364" s="186" t="s">
        <v>694</v>
      </c>
      <c r="G364" s="334">
        <v>43157</v>
      </c>
      <c r="H364" s="189">
        <v>2456948393</v>
      </c>
      <c r="I364" s="39">
        <f>139.72/111.82</f>
        <v>1.2495081380790556</v>
      </c>
      <c r="J364" s="76" t="s">
        <v>244</v>
      </c>
      <c r="K364" s="152">
        <f>+E364/I364</f>
        <v>2456948393.0850272</v>
      </c>
      <c r="L364" s="168" t="s">
        <v>217</v>
      </c>
      <c r="M364" s="54"/>
      <c r="O364" s="174"/>
      <c r="P364" s="174"/>
      <c r="Q364" s="174"/>
    </row>
    <row r="365" spans="1:18" ht="14.25" x14ac:dyDescent="0.2">
      <c r="A365" s="172" t="s">
        <v>526</v>
      </c>
      <c r="B365" s="142" t="s">
        <v>147</v>
      </c>
      <c r="C365" s="143" t="s">
        <v>690</v>
      </c>
      <c r="D365" s="58" t="s">
        <v>142</v>
      </c>
      <c r="E365" s="152">
        <v>3091729640</v>
      </c>
      <c r="F365" s="145" t="s">
        <v>695</v>
      </c>
      <c r="G365" s="332">
        <v>43182</v>
      </c>
      <c r="H365" s="189">
        <v>2456948393</v>
      </c>
      <c r="I365" s="74">
        <f>140.71/111.82</f>
        <v>1.2583616526560546</v>
      </c>
      <c r="J365" s="76" t="s">
        <v>236</v>
      </c>
      <c r="K365" s="152">
        <f>+E365/I365</f>
        <v>2456948392.7567334</v>
      </c>
      <c r="L365" s="183" t="s">
        <v>217</v>
      </c>
      <c r="M365" s="54" t="s">
        <v>878</v>
      </c>
      <c r="O365" s="174"/>
      <c r="P365" s="174"/>
      <c r="Q365" s="174"/>
    </row>
    <row r="366" spans="1:18" ht="14.25" x14ac:dyDescent="0.2">
      <c r="A366" s="172" t="s">
        <v>526</v>
      </c>
      <c r="B366" s="366" t="s">
        <v>148</v>
      </c>
      <c r="C366" s="368" t="s">
        <v>690</v>
      </c>
      <c r="D366" s="55" t="s">
        <v>142</v>
      </c>
      <c r="E366" s="151">
        <f>3099200240</f>
        <v>3099200240</v>
      </c>
      <c r="F366" s="186" t="s">
        <v>696</v>
      </c>
      <c r="G366" s="334">
        <v>43237</v>
      </c>
      <c r="H366" s="858">
        <v>2456948393</v>
      </c>
      <c r="I366" s="74">
        <f>141.7/111.82</f>
        <v>1.2672151672330532</v>
      </c>
      <c r="J366" s="76" t="s">
        <v>283</v>
      </c>
      <c r="K366" s="152">
        <f>+E366/I366</f>
        <v>2445677987.5568099</v>
      </c>
      <c r="L366" s="168" t="s">
        <v>217</v>
      </c>
      <c r="M366" s="54" t="s">
        <v>877</v>
      </c>
      <c r="N366" s="190" t="s">
        <v>876</v>
      </c>
      <c r="O366" s="174"/>
      <c r="P366" s="174"/>
      <c r="Q366" s="174"/>
    </row>
    <row r="367" spans="1:18" ht="14.25" x14ac:dyDescent="0.2">
      <c r="A367" s="172" t="s">
        <v>526</v>
      </c>
      <c r="B367" s="366" t="s">
        <v>148</v>
      </c>
      <c r="C367" s="368" t="s">
        <v>690</v>
      </c>
      <c r="D367" s="55" t="s">
        <v>142</v>
      </c>
      <c r="E367" s="151">
        <v>14282029</v>
      </c>
      <c r="F367" s="186" t="s">
        <v>696</v>
      </c>
      <c r="G367" s="334">
        <v>43237</v>
      </c>
      <c r="H367" s="859"/>
      <c r="I367" s="74">
        <f>141.7/111.82</f>
        <v>1.2672151672330532</v>
      </c>
      <c r="J367" s="76" t="s">
        <v>283</v>
      </c>
      <c r="K367" s="152">
        <f>+E367/I367</f>
        <v>11270405.665349329</v>
      </c>
      <c r="L367" s="168"/>
      <c r="M367" s="54" t="s">
        <v>875</v>
      </c>
      <c r="O367" s="174"/>
      <c r="P367" s="174"/>
      <c r="Q367" s="174"/>
    </row>
    <row r="368" spans="1:18" ht="14.25" x14ac:dyDescent="0.2">
      <c r="A368" s="172" t="s">
        <v>526</v>
      </c>
      <c r="B368" s="366" t="s">
        <v>149</v>
      </c>
      <c r="C368" s="368" t="s">
        <v>690</v>
      </c>
      <c r="D368" s="55" t="s">
        <v>142</v>
      </c>
      <c r="E368" s="151">
        <v>3113482269</v>
      </c>
      <c r="F368" s="186" t="s">
        <v>697</v>
      </c>
      <c r="G368" s="334">
        <v>43249</v>
      </c>
      <c r="H368" s="189">
        <v>2456948393</v>
      </c>
      <c r="I368" s="74">
        <f>141.7/111.82</f>
        <v>1.2672151672330532</v>
      </c>
      <c r="J368" s="76" t="s">
        <v>284</v>
      </c>
      <c r="K368" s="152">
        <f>+E368/I368</f>
        <v>2456948393.2221594</v>
      </c>
      <c r="L368" s="168" t="s">
        <v>217</v>
      </c>
      <c r="M368" s="54" t="s">
        <v>874</v>
      </c>
      <c r="O368" s="174"/>
      <c r="P368" s="174"/>
      <c r="Q368" s="174"/>
    </row>
    <row r="369" spans="1:17" ht="14.25" x14ac:dyDescent="0.2">
      <c r="A369" s="172" t="s">
        <v>526</v>
      </c>
      <c r="B369" s="366" t="s">
        <v>150</v>
      </c>
      <c r="C369" s="368" t="s">
        <v>690</v>
      </c>
      <c r="D369" s="55" t="s">
        <v>142</v>
      </c>
      <c r="E369" s="151">
        <v>3126226233</v>
      </c>
      <c r="F369" s="186" t="s">
        <v>698</v>
      </c>
      <c r="G369" s="334">
        <v>43305</v>
      </c>
      <c r="H369" s="189">
        <v>2456948393</v>
      </c>
      <c r="I369" s="74">
        <f>142.28/111.82</f>
        <v>1.272402074763012</v>
      </c>
      <c r="J369" s="76" t="s">
        <v>301</v>
      </c>
      <c r="K369" s="152">
        <f>+E369/I369</f>
        <v>2456948393.1266518</v>
      </c>
      <c r="L369" s="168" t="s">
        <v>242</v>
      </c>
      <c r="M369" s="54" t="s">
        <v>873</v>
      </c>
      <c r="O369" s="174"/>
      <c r="P369" s="174"/>
      <c r="Q369" s="174"/>
    </row>
    <row r="370" spans="1:17" ht="14.25" x14ac:dyDescent="0.2">
      <c r="A370" s="172" t="s">
        <v>526</v>
      </c>
      <c r="B370" s="366" t="s">
        <v>178</v>
      </c>
      <c r="C370" s="368" t="s">
        <v>690</v>
      </c>
      <c r="D370" s="55" t="s">
        <v>142</v>
      </c>
      <c r="E370" s="151">
        <v>3126226233</v>
      </c>
      <c r="F370" s="186" t="s">
        <v>699</v>
      </c>
      <c r="G370" s="334">
        <v>43313</v>
      </c>
      <c r="H370" s="189">
        <v>2456948393</v>
      </c>
      <c r="I370" s="74">
        <f>142.28/111.82</f>
        <v>1.272402074763012</v>
      </c>
      <c r="J370" s="76" t="s">
        <v>301</v>
      </c>
      <c r="K370" s="152">
        <f>+E370/I370</f>
        <v>2456948393.1266518</v>
      </c>
      <c r="L370" s="168" t="s">
        <v>217</v>
      </c>
      <c r="M370" s="54" t="s">
        <v>872</v>
      </c>
      <c r="O370" s="174"/>
      <c r="P370" s="174"/>
      <c r="Q370" s="174"/>
    </row>
    <row r="371" spans="1:17" ht="28.5" x14ac:dyDescent="0.2">
      <c r="A371" s="172" t="s">
        <v>526</v>
      </c>
      <c r="B371" s="142" t="s">
        <v>179</v>
      </c>
      <c r="C371" s="143" t="s">
        <v>690</v>
      </c>
      <c r="D371" s="58" t="s">
        <v>142</v>
      </c>
      <c r="E371" s="152">
        <v>3122051486</v>
      </c>
      <c r="F371" s="145" t="s">
        <v>700</v>
      </c>
      <c r="G371" s="332">
        <v>43353</v>
      </c>
      <c r="H371" s="189">
        <v>2456948393</v>
      </c>
      <c r="I371" s="74">
        <f>142.27/111.82</f>
        <v>1.2723126453228404</v>
      </c>
      <c r="J371" s="76" t="s">
        <v>309</v>
      </c>
      <c r="K371" s="152">
        <f>+E371/I371</f>
        <v>2453839861.9843955</v>
      </c>
      <c r="L371" s="168" t="s">
        <v>701</v>
      </c>
      <c r="M371" s="54" t="s">
        <v>871</v>
      </c>
      <c r="O371" s="174"/>
      <c r="P371" s="174"/>
      <c r="Q371" s="174"/>
    </row>
    <row r="372" spans="1:17" ht="14.25" x14ac:dyDescent="0.2">
      <c r="A372" s="172" t="s">
        <v>526</v>
      </c>
      <c r="B372" s="366" t="s">
        <v>180</v>
      </c>
      <c r="C372" s="368" t="s">
        <v>690</v>
      </c>
      <c r="D372" s="55" t="s">
        <v>142</v>
      </c>
      <c r="E372" s="151">
        <v>3131060150</v>
      </c>
      <c r="F372" s="186" t="s">
        <v>702</v>
      </c>
      <c r="G372" s="334">
        <v>43384</v>
      </c>
      <c r="H372" s="189">
        <v>2456948393</v>
      </c>
      <c r="I372" s="74">
        <f>142.5/111.82</f>
        <v>1.2743695224467895</v>
      </c>
      <c r="J372" s="76" t="s">
        <v>316</v>
      </c>
      <c r="K372" s="152">
        <f>+E372/I372</f>
        <v>2456948392.7929826</v>
      </c>
      <c r="L372" s="168" t="s">
        <v>217</v>
      </c>
      <c r="M372" s="54" t="s">
        <v>870</v>
      </c>
      <c r="O372" s="174"/>
      <c r="P372" s="174"/>
      <c r="Q372" s="174"/>
    </row>
    <row r="373" spans="1:17" ht="14.25" x14ac:dyDescent="0.2">
      <c r="A373" s="172" t="s">
        <v>526</v>
      </c>
      <c r="B373" s="366" t="s">
        <v>181</v>
      </c>
      <c r="C373" s="368" t="s">
        <v>690</v>
      </c>
      <c r="D373" s="55" t="s">
        <v>142</v>
      </c>
      <c r="E373" s="151">
        <v>3131060150</v>
      </c>
      <c r="F373" s="186" t="s">
        <v>703</v>
      </c>
      <c r="G373" s="334">
        <v>43384</v>
      </c>
      <c r="H373" s="189">
        <v>2456948393</v>
      </c>
      <c r="I373" s="74">
        <f>142.5/111.82</f>
        <v>1.2743695224467895</v>
      </c>
      <c r="J373" s="76" t="s">
        <v>316</v>
      </c>
      <c r="K373" s="152">
        <f>+E373/I373</f>
        <v>2456948392.7929826</v>
      </c>
      <c r="L373" s="168" t="s">
        <v>217</v>
      </c>
      <c r="M373" s="54" t="s">
        <v>870</v>
      </c>
      <c r="O373" s="174"/>
      <c r="P373" s="174"/>
      <c r="Q373" s="174"/>
    </row>
    <row r="374" spans="1:17" ht="14.25" x14ac:dyDescent="0.2">
      <c r="A374" s="172" t="s">
        <v>526</v>
      </c>
      <c r="B374" s="366"/>
      <c r="C374" s="368" t="s">
        <v>690</v>
      </c>
      <c r="D374" s="55" t="s">
        <v>142</v>
      </c>
      <c r="E374" s="151">
        <v>4008101</v>
      </c>
      <c r="F374" s="186" t="s">
        <v>322</v>
      </c>
      <c r="G374" s="334">
        <v>43431</v>
      </c>
      <c r="H374" s="189"/>
      <c r="I374" s="74">
        <f>142.5/111.82</f>
        <v>1.2743695224467895</v>
      </c>
      <c r="J374" s="76" t="s">
        <v>323</v>
      </c>
      <c r="K374" s="152">
        <f>+E374/I374</f>
        <v>3145163.8864561403</v>
      </c>
      <c r="L374" s="168" t="s">
        <v>324</v>
      </c>
      <c r="M374" s="54" t="s">
        <v>868</v>
      </c>
      <c r="N374" s="166" t="s">
        <v>869</v>
      </c>
      <c r="O374" s="174"/>
      <c r="P374" s="174"/>
      <c r="Q374" s="174"/>
    </row>
    <row r="375" spans="1:17" ht="14.25" x14ac:dyDescent="0.2">
      <c r="A375" s="172" t="s">
        <v>526</v>
      </c>
      <c r="B375" s="366" t="s">
        <v>182</v>
      </c>
      <c r="C375" s="368" t="s">
        <v>690</v>
      </c>
      <c r="D375" s="55" t="s">
        <v>142</v>
      </c>
      <c r="E375" s="151">
        <v>3134795450</v>
      </c>
      <c r="F375" s="186" t="s">
        <v>704</v>
      </c>
      <c r="G375" s="334">
        <v>43432</v>
      </c>
      <c r="H375" s="189">
        <v>2456948393</v>
      </c>
      <c r="I375" s="74">
        <f>142.67/111.82</f>
        <v>1.2758898229297084</v>
      </c>
      <c r="J375" s="76" t="s">
        <v>323</v>
      </c>
      <c r="K375" s="152">
        <f>+E375/I375</f>
        <v>2456948392.9277353</v>
      </c>
      <c r="L375" s="168" t="s">
        <v>217</v>
      </c>
      <c r="M375" s="54" t="s">
        <v>868</v>
      </c>
      <c r="N375" s="190" t="s">
        <v>867</v>
      </c>
      <c r="O375" s="174"/>
      <c r="P375" s="174"/>
      <c r="Q375" s="174"/>
    </row>
    <row r="376" spans="1:17" ht="14.25" x14ac:dyDescent="0.2">
      <c r="A376" s="172" t="s">
        <v>526</v>
      </c>
      <c r="B376" s="366" t="s">
        <v>183</v>
      </c>
      <c r="C376" s="368" t="s">
        <v>690</v>
      </c>
      <c r="D376" s="55" t="s">
        <v>142</v>
      </c>
      <c r="E376" s="151">
        <v>3138530750</v>
      </c>
      <c r="F376" s="186" t="s">
        <v>705</v>
      </c>
      <c r="G376" s="334">
        <v>43444</v>
      </c>
      <c r="H376" s="189">
        <v>2456948393</v>
      </c>
      <c r="I376" s="74">
        <f>142.84/111.82</f>
        <v>1.2774101234126276</v>
      </c>
      <c r="J376" s="76" t="s">
        <v>325</v>
      </c>
      <c r="K376" s="152">
        <f>+E376/I376</f>
        <v>2456948393.0621672</v>
      </c>
      <c r="L376" s="168" t="s">
        <v>217</v>
      </c>
      <c r="M376" s="54" t="s">
        <v>866</v>
      </c>
      <c r="O376" s="174"/>
      <c r="P376" s="174"/>
      <c r="Q376" s="174"/>
    </row>
    <row r="377" spans="1:17" ht="14.25" x14ac:dyDescent="0.2">
      <c r="A377" s="172" t="s">
        <v>526</v>
      </c>
      <c r="B377" s="366" t="s">
        <v>185</v>
      </c>
      <c r="C377" s="368" t="s">
        <v>690</v>
      </c>
      <c r="D377" s="55" t="s">
        <v>142</v>
      </c>
      <c r="E377" s="151">
        <v>3138530750</v>
      </c>
      <c r="F377" s="186" t="s">
        <v>706</v>
      </c>
      <c r="G377" s="334">
        <v>43444</v>
      </c>
      <c r="H377" s="189">
        <v>2456948393</v>
      </c>
      <c r="I377" s="74">
        <f>142.84/111.82</f>
        <v>1.2774101234126276</v>
      </c>
      <c r="J377" s="76" t="s">
        <v>325</v>
      </c>
      <c r="K377" s="152">
        <f>+E377/I377</f>
        <v>2456948393.0621672</v>
      </c>
      <c r="L377" s="168" t="s">
        <v>217</v>
      </c>
      <c r="M377" s="54" t="s">
        <v>866</v>
      </c>
      <c r="O377" s="174"/>
      <c r="P377" s="174"/>
      <c r="Q377" s="174"/>
    </row>
    <row r="378" spans="1:17" ht="14.25" x14ac:dyDescent="0.2">
      <c r="A378" s="172" t="s">
        <v>526</v>
      </c>
      <c r="B378" s="366" t="s">
        <v>187</v>
      </c>
      <c r="C378" s="368" t="s">
        <v>690</v>
      </c>
      <c r="D378" s="55" t="s">
        <v>142</v>
      </c>
      <c r="E378" s="151">
        <v>3166875084</v>
      </c>
      <c r="F378" s="186" t="s">
        <v>707</v>
      </c>
      <c r="G378" s="334">
        <v>43507</v>
      </c>
      <c r="H378" s="189">
        <v>2456948393</v>
      </c>
      <c r="I378" s="74">
        <f>100.6/78.05</f>
        <v>1.2889173606662396</v>
      </c>
      <c r="J378" s="76" t="s">
        <v>337</v>
      </c>
      <c r="K378" s="152">
        <f>+E378/I378</f>
        <v>2457003979.1868787</v>
      </c>
      <c r="L378" s="168" t="s">
        <v>217</v>
      </c>
      <c r="M378" s="54" t="s">
        <v>865</v>
      </c>
      <c r="O378" s="174"/>
      <c r="P378" s="174"/>
      <c r="Q378" s="174"/>
    </row>
    <row r="379" spans="1:17" ht="14.25" x14ac:dyDescent="0.2">
      <c r="A379" s="172" t="s">
        <v>526</v>
      </c>
      <c r="B379" s="366" t="s">
        <v>189</v>
      </c>
      <c r="C379" s="368" t="s">
        <v>690</v>
      </c>
      <c r="D379" s="55" t="s">
        <v>142</v>
      </c>
      <c r="E379" s="151">
        <v>7000000000</v>
      </c>
      <c r="F379" s="186" t="s">
        <v>708</v>
      </c>
      <c r="G379" s="334">
        <v>43550</v>
      </c>
      <c r="H379" s="189">
        <v>2456948393</v>
      </c>
      <c r="I379" s="74">
        <f>101.18/78.05</f>
        <v>1.2963484945547727</v>
      </c>
      <c r="J379" s="76" t="s">
        <v>344</v>
      </c>
      <c r="K379" s="152">
        <f>+E379/I379</f>
        <v>5399782565.7244511</v>
      </c>
      <c r="L379" s="168" t="s">
        <v>345</v>
      </c>
      <c r="M379" s="54" t="s">
        <v>864</v>
      </c>
      <c r="O379" s="174"/>
      <c r="P379" s="174"/>
      <c r="Q379" s="174"/>
    </row>
    <row r="380" spans="1:17" ht="15" x14ac:dyDescent="0.2">
      <c r="A380" s="172" t="s">
        <v>526</v>
      </c>
      <c r="B380" s="366" t="s">
        <v>191</v>
      </c>
      <c r="C380" s="368" t="s">
        <v>690</v>
      </c>
      <c r="D380" s="55" t="s">
        <v>142</v>
      </c>
      <c r="E380" s="187"/>
      <c r="F380" s="186" t="s">
        <v>709</v>
      </c>
      <c r="G380" s="334"/>
      <c r="H380" s="189">
        <v>2456948393</v>
      </c>
      <c r="I380" s="74">
        <f>101.18/78.05</f>
        <v>1.2963484945547727</v>
      </c>
      <c r="J380" s="76"/>
      <c r="K380" s="152"/>
      <c r="L380" s="188" t="s">
        <v>401</v>
      </c>
      <c r="M380" s="54"/>
      <c r="O380" s="174"/>
      <c r="P380" s="174"/>
      <c r="Q380" s="174"/>
    </row>
    <row r="381" spans="1:17" ht="15" x14ac:dyDescent="0.2">
      <c r="A381" s="172" t="s">
        <v>526</v>
      </c>
      <c r="B381" s="366" t="s">
        <v>245</v>
      </c>
      <c r="C381" s="368" t="s">
        <v>690</v>
      </c>
      <c r="D381" s="55" t="s">
        <v>142</v>
      </c>
      <c r="E381" s="187"/>
      <c r="F381" s="186" t="s">
        <v>710</v>
      </c>
      <c r="G381" s="334"/>
      <c r="H381" s="185">
        <v>1455974867</v>
      </c>
      <c r="I381" s="74">
        <f>101.18/78.05</f>
        <v>1.2963484945547727</v>
      </c>
      <c r="J381" s="76"/>
      <c r="K381" s="152"/>
      <c r="L381" s="188" t="s">
        <v>401</v>
      </c>
      <c r="M381" s="54"/>
      <c r="O381" s="174"/>
      <c r="P381" s="174"/>
      <c r="Q381" s="174"/>
    </row>
    <row r="382" spans="1:17" ht="15" x14ac:dyDescent="0.2">
      <c r="A382" s="172" t="s">
        <v>526</v>
      </c>
      <c r="B382" s="366" t="s">
        <v>246</v>
      </c>
      <c r="C382" s="368" t="s">
        <v>690</v>
      </c>
      <c r="D382" s="55" t="s">
        <v>142</v>
      </c>
      <c r="E382" s="187">
        <v>6309098263</v>
      </c>
      <c r="F382" s="186" t="s">
        <v>711</v>
      </c>
      <c r="G382" s="334">
        <v>43612</v>
      </c>
      <c r="H382" s="185">
        <v>1455974867</v>
      </c>
      <c r="I382" s="74">
        <f>102.12/78.05</f>
        <v>1.3083920563741192</v>
      </c>
      <c r="J382" s="76" t="s">
        <v>400</v>
      </c>
      <c r="K382" s="152">
        <f>+E382/I382</f>
        <v>4822024279.5451431</v>
      </c>
      <c r="L382" s="168" t="s">
        <v>420</v>
      </c>
      <c r="M382" s="54"/>
      <c r="N382" s="166" t="s">
        <v>863</v>
      </c>
      <c r="O382" s="174"/>
      <c r="P382" s="174"/>
      <c r="Q382" s="174"/>
    </row>
    <row r="383" spans="1:17" ht="15" x14ac:dyDescent="0.2">
      <c r="A383" s="172" t="s">
        <v>526</v>
      </c>
      <c r="B383" s="366" t="s">
        <v>247</v>
      </c>
      <c r="C383" s="368" t="s">
        <v>690</v>
      </c>
      <c r="D383" s="55" t="s">
        <v>142</v>
      </c>
      <c r="E383" s="187"/>
      <c r="F383" s="186" t="s">
        <v>712</v>
      </c>
      <c r="G383" s="334"/>
      <c r="H383" s="185">
        <v>1455974867</v>
      </c>
      <c r="I383" s="74"/>
      <c r="J383" s="76"/>
      <c r="K383" s="152"/>
      <c r="L383" s="168" t="s">
        <v>217</v>
      </c>
      <c r="M383" s="54"/>
      <c r="O383" s="174"/>
      <c r="P383" s="174"/>
      <c r="Q383" s="174"/>
    </row>
    <row r="384" spans="1:17" ht="15" x14ac:dyDescent="0.2">
      <c r="A384" s="172" t="s">
        <v>526</v>
      </c>
      <c r="B384" s="366" t="s">
        <v>248</v>
      </c>
      <c r="C384" s="368" t="s">
        <v>690</v>
      </c>
      <c r="D384" s="55" t="s">
        <v>142</v>
      </c>
      <c r="E384" s="187"/>
      <c r="F384" s="186" t="s">
        <v>713</v>
      </c>
      <c r="G384" s="334"/>
      <c r="H384" s="185">
        <v>1455974867</v>
      </c>
      <c r="I384" s="74"/>
      <c r="J384" s="76"/>
      <c r="K384" s="152"/>
      <c r="L384" s="168" t="s">
        <v>217</v>
      </c>
      <c r="M384" s="54"/>
      <c r="O384" s="174"/>
      <c r="P384" s="174"/>
      <c r="Q384" s="174"/>
    </row>
    <row r="385" spans="1:18" ht="15" x14ac:dyDescent="0.25">
      <c r="A385" s="172" t="s">
        <v>526</v>
      </c>
      <c r="B385" s="142" t="s">
        <v>249</v>
      </c>
      <c r="C385" s="143" t="s">
        <v>690</v>
      </c>
      <c r="D385" s="58" t="s">
        <v>142</v>
      </c>
      <c r="E385" s="144">
        <v>2643821720</v>
      </c>
      <c r="F385" s="145" t="s">
        <v>714</v>
      </c>
      <c r="G385" s="332">
        <v>43650</v>
      </c>
      <c r="H385" s="184">
        <v>1455974867</v>
      </c>
      <c r="I385" s="74">
        <f>102.71/78.05</f>
        <v>1.3159513132607303</v>
      </c>
      <c r="J385" s="76" t="s">
        <v>422</v>
      </c>
      <c r="K385" s="152">
        <f>+E385/I385</f>
        <v>2009057397.0012655</v>
      </c>
      <c r="L385" s="183" t="s">
        <v>421</v>
      </c>
      <c r="M385" s="54" t="s">
        <v>862</v>
      </c>
      <c r="O385" s="174"/>
      <c r="P385" s="174"/>
      <c r="Q385" s="174"/>
    </row>
    <row r="386" spans="1:18" ht="15" x14ac:dyDescent="0.25">
      <c r="A386" s="172" t="s">
        <v>526</v>
      </c>
      <c r="B386" s="142" t="s">
        <v>758</v>
      </c>
      <c r="C386" s="143" t="s">
        <v>690</v>
      </c>
      <c r="D386" s="58" t="s">
        <v>142</v>
      </c>
      <c r="E386" s="144">
        <v>9754517</v>
      </c>
      <c r="F386" s="145" t="s">
        <v>714</v>
      </c>
      <c r="G386" s="332">
        <v>43658</v>
      </c>
      <c r="H386" s="184"/>
      <c r="I386" s="74">
        <f>102.71/78.05</f>
        <v>1.3159513132607303</v>
      </c>
      <c r="J386" s="76" t="s">
        <v>422</v>
      </c>
      <c r="K386" s="152">
        <f>+E386/I386</f>
        <v>7412521.194138837</v>
      </c>
      <c r="L386" s="183" t="s">
        <v>423</v>
      </c>
      <c r="M386" s="54" t="s">
        <v>861</v>
      </c>
      <c r="O386" s="174"/>
      <c r="P386" s="174"/>
      <c r="Q386" s="174"/>
    </row>
    <row r="387" spans="1:18" ht="26.25" x14ac:dyDescent="0.25">
      <c r="A387" s="306" t="s">
        <v>526</v>
      </c>
      <c r="B387" s="305" t="s">
        <v>758</v>
      </c>
      <c r="C387" s="304" t="s">
        <v>690</v>
      </c>
      <c r="D387" s="303" t="s">
        <v>142</v>
      </c>
      <c r="E387" s="302">
        <v>3518806545</v>
      </c>
      <c r="F387" s="301"/>
      <c r="G387" s="333">
        <v>43916</v>
      </c>
      <c r="H387" s="300"/>
      <c r="I387" s="299">
        <f>104.94/78.05</f>
        <v>1.3445227418321588</v>
      </c>
      <c r="J387" s="298" t="s">
        <v>715</v>
      </c>
      <c r="K387" s="297">
        <f>+E387/I387</f>
        <v>2617141707.9974275</v>
      </c>
      <c r="L387" s="296"/>
      <c r="M387" s="295" t="s">
        <v>860</v>
      </c>
      <c r="N387" s="294" t="s">
        <v>964</v>
      </c>
      <c r="O387" s="174"/>
      <c r="P387" s="174"/>
      <c r="Q387" s="174"/>
    </row>
    <row r="388" spans="1:18" ht="26.25" x14ac:dyDescent="0.25">
      <c r="A388" s="306" t="s">
        <v>526</v>
      </c>
      <c r="B388" s="305" t="s">
        <v>758</v>
      </c>
      <c r="C388" s="304" t="s">
        <v>690</v>
      </c>
      <c r="D388" s="303" t="s">
        <v>142</v>
      </c>
      <c r="E388" s="302">
        <v>-3518806545</v>
      </c>
      <c r="F388" s="301"/>
      <c r="G388" s="333">
        <v>43916</v>
      </c>
      <c r="H388" s="300"/>
      <c r="I388" s="299">
        <f>104.94/78.05</f>
        <v>1.3445227418321588</v>
      </c>
      <c r="J388" s="298" t="s">
        <v>715</v>
      </c>
      <c r="K388" s="297">
        <f>+E388/I388</f>
        <v>-2617141707.9974275</v>
      </c>
      <c r="L388" s="296"/>
      <c r="M388" s="295" t="s">
        <v>860</v>
      </c>
      <c r="N388" s="294" t="s">
        <v>964</v>
      </c>
      <c r="O388" s="174"/>
      <c r="P388" s="174"/>
      <c r="Q388" s="174"/>
    </row>
    <row r="389" spans="1:18" ht="15" hidden="1" outlineLevel="1" x14ac:dyDescent="0.25">
      <c r="A389" s="172" t="s">
        <v>526</v>
      </c>
      <c r="B389" s="142"/>
      <c r="C389" s="143"/>
      <c r="D389" s="58"/>
      <c r="E389" s="144"/>
      <c r="F389" s="145"/>
      <c r="G389" s="332"/>
      <c r="H389" s="317"/>
      <c r="I389" s="316"/>
      <c r="J389" s="315"/>
      <c r="K389" s="314"/>
      <c r="L389" s="183"/>
      <c r="M389" s="54"/>
      <c r="O389" s="174"/>
      <c r="P389" s="174"/>
      <c r="Q389" s="174"/>
    </row>
    <row r="390" spans="1:18" ht="15" hidden="1" outlineLevel="1" x14ac:dyDescent="0.25">
      <c r="A390" s="172" t="s">
        <v>526</v>
      </c>
      <c r="B390" s="142"/>
      <c r="C390" s="143"/>
      <c r="D390" s="58"/>
      <c r="E390" s="144"/>
      <c r="F390" s="145"/>
      <c r="G390" s="332"/>
      <c r="H390" s="317"/>
      <c r="I390" s="316"/>
      <c r="J390" s="315"/>
      <c r="K390" s="314"/>
      <c r="L390" s="183"/>
      <c r="M390" s="54"/>
      <c r="O390" s="174"/>
      <c r="P390" s="174"/>
      <c r="Q390" s="174"/>
    </row>
    <row r="391" spans="1:18" ht="15" hidden="1" outlineLevel="1" x14ac:dyDescent="0.25">
      <c r="A391" s="172" t="s">
        <v>526</v>
      </c>
      <c r="B391" s="142"/>
      <c r="C391" s="143"/>
      <c r="D391" s="58"/>
      <c r="E391" s="144"/>
      <c r="F391" s="145"/>
      <c r="G391" s="332"/>
      <c r="H391" s="317"/>
      <c r="I391" s="316"/>
      <c r="J391" s="315"/>
      <c r="K391" s="314"/>
      <c r="L391" s="183"/>
      <c r="M391" s="54"/>
      <c r="O391" s="174"/>
      <c r="P391" s="174"/>
      <c r="Q391" s="174"/>
    </row>
    <row r="392" spans="1:18" ht="15" hidden="1" outlineLevel="1" x14ac:dyDescent="0.25">
      <c r="A392" s="172" t="s">
        <v>526</v>
      </c>
      <c r="B392" s="142"/>
      <c r="C392" s="143"/>
      <c r="D392" s="58"/>
      <c r="E392" s="144"/>
      <c r="F392" s="145"/>
      <c r="G392" s="332"/>
      <c r="H392" s="317"/>
      <c r="I392" s="316"/>
      <c r="J392" s="315"/>
      <c r="K392" s="314"/>
      <c r="L392" s="183"/>
      <c r="M392" s="54"/>
      <c r="O392" s="174"/>
      <c r="P392" s="174"/>
      <c r="Q392" s="174"/>
    </row>
    <row r="393" spans="1:18" ht="15" hidden="1" outlineLevel="1" x14ac:dyDescent="0.25">
      <c r="A393" s="172" t="s">
        <v>526</v>
      </c>
      <c r="B393" s="142"/>
      <c r="C393" s="143"/>
      <c r="D393" s="58"/>
      <c r="E393" s="144"/>
      <c r="F393" s="145"/>
      <c r="G393" s="332"/>
      <c r="H393" s="317"/>
      <c r="I393" s="316"/>
      <c r="J393" s="315"/>
      <c r="K393" s="314"/>
      <c r="L393" s="183"/>
      <c r="M393" s="54"/>
      <c r="O393" s="174"/>
      <c r="P393" s="174"/>
      <c r="Q393" s="174"/>
    </row>
    <row r="394" spans="1:18" ht="15" hidden="1" outlineLevel="1" x14ac:dyDescent="0.25">
      <c r="A394" s="172" t="s">
        <v>526</v>
      </c>
      <c r="B394" s="142"/>
      <c r="C394" s="143"/>
      <c r="D394" s="58"/>
      <c r="E394" s="144"/>
      <c r="F394" s="145"/>
      <c r="G394" s="332"/>
      <c r="H394" s="317"/>
      <c r="I394" s="316"/>
      <c r="J394" s="315"/>
      <c r="K394" s="314"/>
      <c r="L394" s="183"/>
      <c r="M394" s="54"/>
      <c r="O394" s="174"/>
      <c r="P394" s="174"/>
      <c r="Q394" s="174"/>
    </row>
    <row r="395" spans="1:18" ht="15" hidden="1" outlineLevel="1" x14ac:dyDescent="0.25">
      <c r="A395" s="172" t="s">
        <v>526</v>
      </c>
      <c r="B395" s="142"/>
      <c r="C395" s="143"/>
      <c r="D395" s="58"/>
      <c r="E395" s="144"/>
      <c r="F395" s="145"/>
      <c r="G395" s="332"/>
      <c r="H395" s="317"/>
      <c r="I395" s="316"/>
      <c r="J395" s="315"/>
      <c r="K395" s="314"/>
      <c r="L395" s="183"/>
      <c r="M395" s="54"/>
      <c r="O395" s="174"/>
      <c r="P395" s="174"/>
      <c r="Q395" s="174"/>
    </row>
    <row r="396" spans="1:18" ht="15" hidden="1" outlineLevel="1" x14ac:dyDescent="0.25">
      <c r="A396" s="172" t="s">
        <v>526</v>
      </c>
      <c r="B396" s="142"/>
      <c r="C396" s="143"/>
      <c r="D396" s="58"/>
      <c r="E396" s="144"/>
      <c r="F396" s="145"/>
      <c r="G396" s="332"/>
      <c r="H396" s="317"/>
      <c r="I396" s="316"/>
      <c r="J396" s="315"/>
      <c r="K396" s="314"/>
      <c r="L396" s="183"/>
      <c r="M396" s="54"/>
      <c r="O396" s="174"/>
      <c r="P396" s="174"/>
      <c r="Q396" s="174"/>
    </row>
    <row r="397" spans="1:18" ht="15" hidden="1" outlineLevel="1" x14ac:dyDescent="0.25">
      <c r="A397" s="172" t="s">
        <v>526</v>
      </c>
      <c r="B397" s="142"/>
      <c r="C397" s="143"/>
      <c r="D397" s="58"/>
      <c r="E397" s="144"/>
      <c r="F397" s="145"/>
      <c r="G397" s="332"/>
      <c r="H397" s="317"/>
      <c r="I397" s="316"/>
      <c r="J397" s="315"/>
      <c r="K397" s="314"/>
      <c r="L397" s="183"/>
      <c r="M397" s="54"/>
      <c r="O397" s="174"/>
      <c r="P397" s="174"/>
      <c r="Q397" s="174"/>
    </row>
    <row r="398" spans="1:18" ht="15" hidden="1" outlineLevel="1" x14ac:dyDescent="0.25">
      <c r="A398" s="172" t="s">
        <v>526</v>
      </c>
      <c r="B398" s="142"/>
      <c r="C398" s="143"/>
      <c r="D398" s="58"/>
      <c r="E398" s="144"/>
      <c r="F398" s="145"/>
      <c r="G398" s="332"/>
      <c r="H398" s="317"/>
      <c r="I398" s="316"/>
      <c r="J398" s="315"/>
      <c r="K398" s="314"/>
      <c r="L398" s="183"/>
      <c r="M398" s="54"/>
      <c r="O398" s="174"/>
      <c r="P398" s="174"/>
      <c r="Q398" s="174"/>
    </row>
    <row r="399" spans="1:18" s="117" customFormat="1" collapsed="1" x14ac:dyDescent="0.2">
      <c r="A399" s="172" t="s">
        <v>526</v>
      </c>
      <c r="B399" s="146" t="s">
        <v>424</v>
      </c>
      <c r="C399" s="147"/>
      <c r="D399" s="120"/>
      <c r="E399" s="148">
        <f>SUM(E360:E388)</f>
        <v>65730763874</v>
      </c>
      <c r="F399" s="149"/>
      <c r="G399" s="331"/>
      <c r="H399" s="182">
        <f>SUM(H360:H386)</f>
        <v>51504945409</v>
      </c>
      <c r="I399" s="121"/>
      <c r="J399" s="122"/>
      <c r="K399" s="181">
        <f>SUM(K360:K388)</f>
        <v>51549543270.863014</v>
      </c>
      <c r="L399" s="180">
        <f>+K399-H399</f>
        <v>44597861.863014221</v>
      </c>
      <c r="M399" s="179"/>
      <c r="O399" s="57"/>
      <c r="P399" s="57"/>
      <c r="Q399" s="57"/>
      <c r="R399" s="57"/>
    </row>
    <row r="400" spans="1:18" x14ac:dyDescent="0.2">
      <c r="A400" s="172" t="s">
        <v>526</v>
      </c>
      <c r="B400" s="178"/>
      <c r="C400" s="178"/>
      <c r="D400" s="54"/>
      <c r="E400" s="54"/>
      <c r="F400" s="54"/>
      <c r="G400" s="330"/>
      <c r="H400" s="177"/>
      <c r="I400" s="54"/>
      <c r="J400" s="54"/>
      <c r="K400" s="54"/>
      <c r="L400" s="54"/>
      <c r="M400" s="54"/>
    </row>
    <row r="401" spans="1:18" s="173" customFormat="1" ht="15" x14ac:dyDescent="0.25">
      <c r="A401" s="173" t="s">
        <v>477</v>
      </c>
      <c r="B401" s="370" t="s">
        <v>331</v>
      </c>
      <c r="C401" s="370"/>
      <c r="D401" s="370"/>
      <c r="E401" s="370"/>
      <c r="F401" s="370"/>
      <c r="G401" s="329"/>
      <c r="H401" s="370"/>
      <c r="I401" s="370"/>
      <c r="J401" s="370"/>
      <c r="K401" s="370"/>
      <c r="L401" s="370"/>
      <c r="M401" s="175"/>
      <c r="O401" s="174"/>
      <c r="P401" s="174"/>
      <c r="Q401" s="174"/>
      <c r="R401" s="174"/>
    </row>
    <row r="402" spans="1:18" s="173" customFormat="1" ht="15" x14ac:dyDescent="0.25">
      <c r="A402" s="176" t="s">
        <v>526</v>
      </c>
      <c r="B402" s="137" t="s">
        <v>129</v>
      </c>
      <c r="C402" s="138" t="s">
        <v>130</v>
      </c>
      <c r="D402" s="138" t="s">
        <v>131</v>
      </c>
      <c r="E402" s="855" t="s">
        <v>132</v>
      </c>
      <c r="F402" s="856"/>
      <c r="G402" s="855" t="s">
        <v>133</v>
      </c>
      <c r="H402" s="857"/>
      <c r="I402" s="857"/>
      <c r="J402" s="857"/>
      <c r="K402" s="856"/>
      <c r="L402" s="139" t="s">
        <v>96</v>
      </c>
      <c r="M402" s="139" t="s">
        <v>757</v>
      </c>
      <c r="O402" s="174"/>
      <c r="P402" s="174"/>
      <c r="Q402" s="174"/>
      <c r="R402" s="174"/>
    </row>
    <row r="403" spans="1:18" s="173" customFormat="1" ht="45" x14ac:dyDescent="0.25">
      <c r="A403" s="176" t="s">
        <v>526</v>
      </c>
      <c r="B403" s="137"/>
      <c r="C403" s="138"/>
      <c r="D403" s="138"/>
      <c r="E403" s="140" t="s">
        <v>134</v>
      </c>
      <c r="F403" s="140" t="s">
        <v>135</v>
      </c>
      <c r="G403" s="328" t="s">
        <v>600</v>
      </c>
      <c r="H403" s="140" t="s">
        <v>136</v>
      </c>
      <c r="I403" s="140" t="s">
        <v>137</v>
      </c>
      <c r="J403" s="140" t="s">
        <v>138</v>
      </c>
      <c r="K403" s="140" t="s">
        <v>139</v>
      </c>
      <c r="L403" s="139"/>
      <c r="M403" s="175"/>
      <c r="O403" s="174"/>
      <c r="P403" s="174"/>
      <c r="Q403" s="174"/>
      <c r="R403" s="174"/>
    </row>
    <row r="404" spans="1:18" ht="28.5" x14ac:dyDescent="0.2">
      <c r="A404" s="172" t="s">
        <v>526</v>
      </c>
      <c r="B404" s="366" t="s">
        <v>756</v>
      </c>
      <c r="C404" s="153" t="s">
        <v>716</v>
      </c>
      <c r="D404" s="55" t="s">
        <v>142</v>
      </c>
      <c r="E404" s="136">
        <v>13016958191</v>
      </c>
      <c r="F404" s="171">
        <v>43465</v>
      </c>
      <c r="G404" s="327">
        <v>43462</v>
      </c>
      <c r="H404" s="170">
        <v>10214287467</v>
      </c>
      <c r="I404" s="78">
        <f>142.84/111.82</f>
        <v>1.2774101234126276</v>
      </c>
      <c r="J404" s="79" t="s">
        <v>332</v>
      </c>
      <c r="K404" s="50">
        <f>+E404/I404</f>
        <v>10190116668.42355</v>
      </c>
      <c r="L404" s="168" t="s">
        <v>717</v>
      </c>
      <c r="M404" s="54"/>
    </row>
    <row r="405" spans="1:18" ht="15" x14ac:dyDescent="0.2">
      <c r="A405" s="172" t="s">
        <v>526</v>
      </c>
      <c r="B405" s="366"/>
      <c r="C405" s="154" t="s">
        <v>716</v>
      </c>
      <c r="D405" s="55" t="s">
        <v>142</v>
      </c>
      <c r="E405" s="136">
        <v>30876023</v>
      </c>
      <c r="F405" s="171">
        <v>43465</v>
      </c>
      <c r="G405" s="327">
        <v>43469</v>
      </c>
      <c r="H405" s="170"/>
      <c r="I405" s="78">
        <f>142.84/111.82</f>
        <v>1.2774101234126276</v>
      </c>
      <c r="J405" s="79" t="s">
        <v>332</v>
      </c>
      <c r="K405" s="50">
        <f>+E405/I405</f>
        <v>24170798.738868661</v>
      </c>
      <c r="L405" s="168" t="s">
        <v>242</v>
      </c>
      <c r="M405" s="54"/>
    </row>
    <row r="406" spans="1:18" ht="15" x14ac:dyDescent="0.2">
      <c r="A406" s="172" t="s">
        <v>526</v>
      </c>
      <c r="B406" s="366" t="s">
        <v>755</v>
      </c>
      <c r="C406" s="154" t="s">
        <v>716</v>
      </c>
      <c r="D406" s="55" t="s">
        <v>142</v>
      </c>
      <c r="E406" s="136">
        <v>55856315730</v>
      </c>
      <c r="F406" s="171">
        <v>43830</v>
      </c>
      <c r="G406" s="326">
        <v>43829</v>
      </c>
      <c r="H406" s="170">
        <v>42105325891</v>
      </c>
      <c r="I406" s="86">
        <f>103.54/78.05</f>
        <v>1.3265855221012173</v>
      </c>
      <c r="J406" s="87" t="s">
        <v>478</v>
      </c>
      <c r="K406" s="169">
        <f>+E406/I406</f>
        <v>42105325890.733047</v>
      </c>
      <c r="L406" s="168" t="s">
        <v>479</v>
      </c>
      <c r="M406" s="54" t="s">
        <v>859</v>
      </c>
    </row>
    <row r="407" spans="1:18" ht="15" x14ac:dyDescent="0.2">
      <c r="A407" s="172" t="s">
        <v>526</v>
      </c>
      <c r="B407" s="366" t="s">
        <v>996</v>
      </c>
      <c r="C407" s="154" t="s">
        <v>716</v>
      </c>
      <c r="D407" s="55" t="s">
        <v>142</v>
      </c>
      <c r="E407" s="136">
        <v>150534930432</v>
      </c>
      <c r="F407" s="171">
        <v>44196</v>
      </c>
      <c r="G407" s="371">
        <v>44195</v>
      </c>
      <c r="H407" s="307">
        <v>111812441190</v>
      </c>
      <c r="I407" s="86">
        <f>105.08/78.05</f>
        <v>1.3463164638052532</v>
      </c>
      <c r="J407" s="87" t="s">
        <v>995</v>
      </c>
      <c r="K407" s="169">
        <f>+E407/I407</f>
        <v>111812441189.73734</v>
      </c>
      <c r="L407" s="168" t="s">
        <v>479</v>
      </c>
      <c r="M407" s="54" t="s">
        <v>1052</v>
      </c>
    </row>
    <row r="408" spans="1:18" ht="13.5" thickBot="1" x14ac:dyDescent="0.25">
      <c r="A408" s="172" t="s">
        <v>526</v>
      </c>
    </row>
    <row r="409" spans="1:18" ht="13.5" thickBot="1" x14ac:dyDescent="0.25">
      <c r="A409" s="172" t="s">
        <v>526</v>
      </c>
      <c r="H409" s="293">
        <v>51504945409</v>
      </c>
      <c r="I409" s="292"/>
    </row>
    <row r="410" spans="1:18" x14ac:dyDescent="0.2">
      <c r="A410" s="172" t="s">
        <v>526</v>
      </c>
    </row>
    <row r="411" spans="1:18" x14ac:dyDescent="0.2">
      <c r="A411" s="172" t="s">
        <v>526</v>
      </c>
      <c r="H411" s="291">
        <f>+H399-H409</f>
        <v>0</v>
      </c>
    </row>
  </sheetData>
  <autoFilter ref="A5:R411" xr:uid="{D2BE83C0-7D69-4C2D-8B2E-AEA54A43E5AF}"/>
  <mergeCells count="46">
    <mergeCell ref="L323:L324"/>
    <mergeCell ref="H263:H264"/>
    <mergeCell ref="L263:L264"/>
    <mergeCell ref="F246:F247"/>
    <mergeCell ref="M255:M256"/>
    <mergeCell ref="O281:Q281"/>
    <mergeCell ref="E402:F402"/>
    <mergeCell ref="G402:K402"/>
    <mergeCell ref="E275:F275"/>
    <mergeCell ref="G275:K275"/>
    <mergeCell ref="E348:F348"/>
    <mergeCell ref="G348:K348"/>
    <mergeCell ref="H361:H362"/>
    <mergeCell ref="H366:H367"/>
    <mergeCell ref="E358:F358"/>
    <mergeCell ref="G358:K358"/>
    <mergeCell ref="G243:K243"/>
    <mergeCell ref="B263:B264"/>
    <mergeCell ref="C263:C264"/>
    <mergeCell ref="B323:B324"/>
    <mergeCell ref="F263:F264"/>
    <mergeCell ref="D263:D264"/>
    <mergeCell ref="H323:H324"/>
    <mergeCell ref="B2:L2"/>
    <mergeCell ref="E4:F4"/>
    <mergeCell ref="G4:K4"/>
    <mergeCell ref="E191:F191"/>
    <mergeCell ref="G191:K191"/>
    <mergeCell ref="B246:B247"/>
    <mergeCell ref="L204:L205"/>
    <mergeCell ref="B230:B231"/>
    <mergeCell ref="F230:F231"/>
    <mergeCell ref="H230:H231"/>
    <mergeCell ref="H221:H222"/>
    <mergeCell ref="H225:H226"/>
    <mergeCell ref="H246:H247"/>
    <mergeCell ref="L230:L231"/>
    <mergeCell ref="B318:B319"/>
    <mergeCell ref="H318:H319"/>
    <mergeCell ref="H204:H205"/>
    <mergeCell ref="B204:B205"/>
    <mergeCell ref="E219:F219"/>
    <mergeCell ref="G219:K219"/>
    <mergeCell ref="E243:F243"/>
    <mergeCell ref="B261:B262"/>
    <mergeCell ref="H261:H262"/>
  </mergeCells>
  <conditionalFormatting sqref="G1:G3 G143:G176 G221:G241 G245:G273 G277:G323 G361:G400 G350:G357 G404:G1048576 G179:G190 G6:G141 G326:G347 G193:G218">
    <cfRule type="cellIs" dxfId="4" priority="5" operator="greaterThan">
      <formula>$B$1</formula>
    </cfRule>
  </conditionalFormatting>
  <conditionalFormatting sqref="G178">
    <cfRule type="cellIs" dxfId="3" priority="4" operator="greaterThan">
      <formula>$B$1</formula>
    </cfRule>
  </conditionalFormatting>
  <conditionalFormatting sqref="G177">
    <cfRule type="cellIs" dxfId="2" priority="3" operator="greaterThan">
      <formula>$B$1</formula>
    </cfRule>
  </conditionalFormatting>
  <conditionalFormatting sqref="G325">
    <cfRule type="cellIs" dxfId="1" priority="2" operator="greaterThan">
      <formula>$B$1</formula>
    </cfRule>
  </conditionalFormatting>
  <conditionalFormatting sqref="G324">
    <cfRule type="cellIs" dxfId="0" priority="1" operator="greaterThan">
      <formula>$B$1</formula>
    </cfRule>
  </conditionalFormatting>
  <hyperlinks>
    <hyperlink ref="K339" r:id="rId1" display="..\..\Varios\2019-10-07 Cálculos incumplimiento fondeo Ambiental.xlsx" xr:uid="{B8E2694A-BCF5-4D21-BF1C-CA6731A69B4F}"/>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7E6AEA-8545-47FD-AC53-805E1FDF8746}">
  <dimension ref="B1:L88"/>
  <sheetViews>
    <sheetView topLeftCell="A71" zoomScaleNormal="100" workbookViewId="0">
      <selection activeCell="H90" sqref="H90"/>
    </sheetView>
  </sheetViews>
  <sheetFormatPr baseColWidth="10" defaultColWidth="11.5703125" defaultRowHeight="15" x14ac:dyDescent="0.25"/>
  <cols>
    <col min="1" max="16384" width="11.5703125" style="128"/>
  </cols>
  <sheetData>
    <row r="1" spans="2:12" x14ac:dyDescent="0.25">
      <c r="B1" s="877"/>
      <c r="C1" s="878"/>
      <c r="D1" s="879"/>
      <c r="E1" s="883" t="s">
        <v>251</v>
      </c>
      <c r="F1" s="883"/>
      <c r="G1" s="883"/>
      <c r="H1" s="883"/>
      <c r="I1" s="883"/>
      <c r="J1" s="883"/>
      <c r="K1" s="885"/>
      <c r="L1" s="886"/>
    </row>
    <row r="2" spans="2:12" x14ac:dyDescent="0.25">
      <c r="B2" s="880"/>
      <c r="C2" s="881"/>
      <c r="D2" s="882"/>
      <c r="E2" s="884"/>
      <c r="F2" s="884"/>
      <c r="G2" s="884"/>
      <c r="H2" s="884"/>
      <c r="I2" s="884"/>
      <c r="J2" s="884"/>
      <c r="K2" s="887"/>
      <c r="L2" s="888"/>
    </row>
    <row r="3" spans="2:12" x14ac:dyDescent="0.25">
      <c r="B3" s="880"/>
      <c r="C3" s="881"/>
      <c r="D3" s="882"/>
      <c r="E3" s="884"/>
      <c r="F3" s="884"/>
      <c r="G3" s="884"/>
      <c r="H3" s="884"/>
      <c r="I3" s="884"/>
      <c r="J3" s="884"/>
      <c r="K3" s="887"/>
      <c r="L3" s="888"/>
    </row>
    <row r="4" spans="2:12" x14ac:dyDescent="0.25">
      <c r="B4" s="880"/>
      <c r="C4" s="881"/>
      <c r="D4" s="882"/>
      <c r="E4" s="889" t="s">
        <v>949</v>
      </c>
      <c r="F4" s="889"/>
      <c r="G4" s="889"/>
      <c r="H4" s="889"/>
      <c r="I4" s="889"/>
      <c r="J4" s="889"/>
      <c r="K4" s="887"/>
      <c r="L4" s="888"/>
    </row>
    <row r="5" spans="2:12" x14ac:dyDescent="0.25">
      <c r="B5" s="880"/>
      <c r="C5" s="881"/>
      <c r="D5" s="882"/>
      <c r="E5" s="890"/>
      <c r="F5" s="890"/>
      <c r="G5" s="890"/>
      <c r="H5" s="890"/>
      <c r="I5" s="891" t="s">
        <v>950</v>
      </c>
      <c r="J5" s="892">
        <v>13</v>
      </c>
      <c r="K5" s="887"/>
      <c r="L5" s="888"/>
    </row>
    <row r="6" spans="2:12" ht="24" x14ac:dyDescent="0.25">
      <c r="B6" s="880"/>
      <c r="C6" s="881"/>
      <c r="D6" s="882"/>
      <c r="E6" s="353" t="s">
        <v>289</v>
      </c>
      <c r="F6" s="276">
        <v>44279</v>
      </c>
      <c r="G6" s="277" t="s">
        <v>290</v>
      </c>
      <c r="H6" s="276">
        <v>44286</v>
      </c>
      <c r="I6" s="891"/>
      <c r="J6" s="892"/>
      <c r="K6" s="893"/>
      <c r="L6" s="894"/>
    </row>
    <row r="7" spans="2:12" ht="24" x14ac:dyDescent="0.25">
      <c r="B7" s="895" t="s">
        <v>951</v>
      </c>
      <c r="C7" s="895"/>
      <c r="D7" s="895"/>
      <c r="E7" s="895" t="s">
        <v>106</v>
      </c>
      <c r="F7" s="895"/>
      <c r="G7" s="895" t="s">
        <v>107</v>
      </c>
      <c r="H7" s="895"/>
      <c r="I7" s="352" t="s">
        <v>4</v>
      </c>
      <c r="J7" s="352" t="s">
        <v>2</v>
      </c>
      <c r="K7" s="896" t="s">
        <v>0</v>
      </c>
      <c r="L7" s="896"/>
    </row>
    <row r="8" spans="2:12" ht="24" x14ac:dyDescent="0.25">
      <c r="B8" s="897" t="s">
        <v>952</v>
      </c>
      <c r="C8" s="897"/>
      <c r="D8" s="897"/>
      <c r="E8" s="895" t="s">
        <v>953</v>
      </c>
      <c r="F8" s="895"/>
      <c r="G8" s="895" t="s">
        <v>953</v>
      </c>
      <c r="H8" s="895"/>
      <c r="I8" s="270">
        <v>41944</v>
      </c>
      <c r="J8" s="352">
        <v>1</v>
      </c>
      <c r="K8" s="896" t="s">
        <v>291</v>
      </c>
      <c r="L8" s="896"/>
    </row>
    <row r="9" spans="2:12" x14ac:dyDescent="0.25">
      <c r="B9" s="898" t="s">
        <v>451</v>
      </c>
      <c r="C9" s="899"/>
      <c r="D9" s="899"/>
      <c r="E9" s="899"/>
      <c r="F9" s="899"/>
      <c r="G9" s="900"/>
      <c r="H9" s="898" t="s">
        <v>452</v>
      </c>
      <c r="I9" s="899"/>
      <c r="J9" s="899"/>
      <c r="K9" s="899"/>
      <c r="L9" s="900"/>
    </row>
    <row r="10" spans="2:12" x14ac:dyDescent="0.25">
      <c r="B10" s="898"/>
      <c r="C10" s="899"/>
      <c r="D10" s="899"/>
      <c r="E10" s="899"/>
      <c r="F10" s="899"/>
      <c r="G10" s="900"/>
      <c r="H10" s="898"/>
      <c r="I10" s="899"/>
      <c r="J10" s="899"/>
      <c r="K10" s="899"/>
      <c r="L10" s="900"/>
    </row>
    <row r="11" spans="2:12" x14ac:dyDescent="0.25">
      <c r="B11" s="898"/>
      <c r="C11" s="899"/>
      <c r="D11" s="899"/>
      <c r="E11" s="899"/>
      <c r="F11" s="899"/>
      <c r="G11" s="900"/>
      <c r="H11" s="898"/>
      <c r="I11" s="899"/>
      <c r="J11" s="899"/>
      <c r="K11" s="899"/>
      <c r="L11" s="900"/>
    </row>
    <row r="12" spans="2:12" x14ac:dyDescent="0.25">
      <c r="B12" s="898"/>
      <c r="C12" s="899"/>
      <c r="D12" s="899"/>
      <c r="E12" s="899"/>
      <c r="F12" s="899"/>
      <c r="G12" s="900"/>
      <c r="H12" s="898"/>
      <c r="I12" s="899"/>
      <c r="J12" s="899"/>
      <c r="K12" s="899"/>
      <c r="L12" s="900"/>
    </row>
    <row r="13" spans="2:12" x14ac:dyDescent="0.25">
      <c r="B13" s="898"/>
      <c r="C13" s="899"/>
      <c r="D13" s="899"/>
      <c r="E13" s="899"/>
      <c r="F13" s="899"/>
      <c r="G13" s="900"/>
      <c r="H13" s="898"/>
      <c r="I13" s="899"/>
      <c r="J13" s="899"/>
      <c r="K13" s="899"/>
      <c r="L13" s="900"/>
    </row>
    <row r="14" spans="2:12" x14ac:dyDescent="0.25">
      <c r="B14" s="898"/>
      <c r="C14" s="899"/>
      <c r="D14" s="899"/>
      <c r="E14" s="899"/>
      <c r="F14" s="899"/>
      <c r="G14" s="900"/>
      <c r="H14" s="898"/>
      <c r="I14" s="899"/>
      <c r="J14" s="899"/>
      <c r="K14" s="899"/>
      <c r="L14" s="900"/>
    </row>
    <row r="15" spans="2:12" x14ac:dyDescent="0.25">
      <c r="B15" s="898"/>
      <c r="C15" s="899"/>
      <c r="D15" s="899"/>
      <c r="E15" s="899"/>
      <c r="F15" s="899"/>
      <c r="G15" s="900"/>
      <c r="H15" s="898"/>
      <c r="I15" s="899"/>
      <c r="J15" s="899"/>
      <c r="K15" s="899"/>
      <c r="L15" s="900"/>
    </row>
    <row r="16" spans="2:12" x14ac:dyDescent="0.25">
      <c r="B16" s="898"/>
      <c r="C16" s="899"/>
      <c r="D16" s="899"/>
      <c r="E16" s="899"/>
      <c r="F16" s="899"/>
      <c r="G16" s="900"/>
      <c r="H16" s="898"/>
      <c r="I16" s="899"/>
      <c r="J16" s="899"/>
      <c r="K16" s="899"/>
      <c r="L16" s="900"/>
    </row>
    <row r="17" spans="2:12" x14ac:dyDescent="0.25">
      <c r="B17" s="898"/>
      <c r="C17" s="899"/>
      <c r="D17" s="899"/>
      <c r="E17" s="899"/>
      <c r="F17" s="899"/>
      <c r="G17" s="900"/>
      <c r="H17" s="898"/>
      <c r="I17" s="899"/>
      <c r="J17" s="899"/>
      <c r="K17" s="899"/>
      <c r="L17" s="900"/>
    </row>
    <row r="18" spans="2:12" x14ac:dyDescent="0.25">
      <c r="B18" s="898"/>
      <c r="C18" s="899"/>
      <c r="D18" s="899"/>
      <c r="E18" s="899"/>
      <c r="F18" s="899"/>
      <c r="G18" s="900"/>
      <c r="H18" s="898"/>
      <c r="I18" s="899"/>
      <c r="J18" s="899"/>
      <c r="K18" s="899"/>
      <c r="L18" s="900"/>
    </row>
    <row r="19" spans="2:12" x14ac:dyDescent="0.25">
      <c r="B19" s="898"/>
      <c r="C19" s="899"/>
      <c r="D19" s="899"/>
      <c r="E19" s="899"/>
      <c r="F19" s="899"/>
      <c r="G19" s="900"/>
      <c r="H19" s="898"/>
      <c r="I19" s="899"/>
      <c r="J19" s="899"/>
      <c r="K19" s="899"/>
      <c r="L19" s="900"/>
    </row>
    <row r="20" spans="2:12" x14ac:dyDescent="0.25">
      <c r="B20" s="898"/>
      <c r="C20" s="899"/>
      <c r="D20" s="899"/>
      <c r="E20" s="899"/>
      <c r="F20" s="899"/>
      <c r="G20" s="900"/>
      <c r="H20" s="898"/>
      <c r="I20" s="899"/>
      <c r="J20" s="899"/>
      <c r="K20" s="899"/>
      <c r="L20" s="900"/>
    </row>
    <row r="21" spans="2:12" x14ac:dyDescent="0.25">
      <c r="B21" s="898"/>
      <c r="C21" s="899"/>
      <c r="D21" s="899"/>
      <c r="E21" s="899"/>
      <c r="F21" s="899"/>
      <c r="G21" s="900"/>
      <c r="H21" s="898"/>
      <c r="I21" s="899"/>
      <c r="J21" s="899"/>
      <c r="K21" s="899"/>
      <c r="L21" s="900"/>
    </row>
    <row r="22" spans="2:12" x14ac:dyDescent="0.25">
      <c r="B22" s="898"/>
      <c r="C22" s="899"/>
      <c r="D22" s="899"/>
      <c r="E22" s="899"/>
      <c r="F22" s="899"/>
      <c r="G22" s="900"/>
      <c r="H22" s="898"/>
      <c r="I22" s="899"/>
      <c r="J22" s="899"/>
      <c r="K22" s="899"/>
      <c r="L22" s="900"/>
    </row>
    <row r="23" spans="2:12" x14ac:dyDescent="0.25">
      <c r="B23" s="901" t="s">
        <v>1395</v>
      </c>
      <c r="C23" s="902"/>
      <c r="D23" s="902"/>
      <c r="E23" s="902"/>
      <c r="F23" s="902"/>
      <c r="G23" s="903"/>
      <c r="H23" s="907" t="s">
        <v>1396</v>
      </c>
      <c r="I23" s="908"/>
      <c r="J23" s="908"/>
      <c r="K23" s="908"/>
      <c r="L23" s="909"/>
    </row>
    <row r="24" spans="2:12" ht="15.75" thickBot="1" x14ac:dyDescent="0.3">
      <c r="B24" s="904"/>
      <c r="C24" s="905"/>
      <c r="D24" s="905"/>
      <c r="E24" s="905"/>
      <c r="F24" s="905"/>
      <c r="G24" s="906"/>
      <c r="H24" s="910"/>
      <c r="I24" s="911"/>
      <c r="J24" s="911"/>
      <c r="K24" s="911"/>
      <c r="L24" s="912"/>
    </row>
    <row r="25" spans="2:12" x14ac:dyDescent="0.25">
      <c r="B25" s="913" t="s">
        <v>451</v>
      </c>
      <c r="C25" s="914"/>
      <c r="D25" s="914"/>
      <c r="E25" s="914"/>
      <c r="F25" s="914"/>
      <c r="G25" s="915"/>
      <c r="H25" s="913" t="s">
        <v>452</v>
      </c>
      <c r="I25" s="914"/>
      <c r="J25" s="914"/>
      <c r="K25" s="914"/>
      <c r="L25" s="915"/>
    </row>
    <row r="26" spans="2:12" x14ac:dyDescent="0.25">
      <c r="B26" s="898"/>
      <c r="C26" s="899"/>
      <c r="D26" s="899"/>
      <c r="E26" s="899"/>
      <c r="F26" s="899"/>
      <c r="G26" s="900"/>
      <c r="H26" s="898"/>
      <c r="I26" s="899"/>
      <c r="J26" s="899"/>
      <c r="K26" s="899"/>
      <c r="L26" s="900"/>
    </row>
    <row r="27" spans="2:12" x14ac:dyDescent="0.25">
      <c r="B27" s="898"/>
      <c r="C27" s="899"/>
      <c r="D27" s="899"/>
      <c r="E27" s="899"/>
      <c r="F27" s="899"/>
      <c r="G27" s="900"/>
      <c r="H27" s="898"/>
      <c r="I27" s="899"/>
      <c r="J27" s="899"/>
      <c r="K27" s="899"/>
      <c r="L27" s="900"/>
    </row>
    <row r="28" spans="2:12" x14ac:dyDescent="0.25">
      <c r="B28" s="898"/>
      <c r="C28" s="899"/>
      <c r="D28" s="899"/>
      <c r="E28" s="899"/>
      <c r="F28" s="899"/>
      <c r="G28" s="900"/>
      <c r="H28" s="898"/>
      <c r="I28" s="899"/>
      <c r="J28" s="899"/>
      <c r="K28" s="899"/>
      <c r="L28" s="900"/>
    </row>
    <row r="29" spans="2:12" x14ac:dyDescent="0.25">
      <c r="B29" s="898"/>
      <c r="C29" s="899"/>
      <c r="D29" s="899"/>
      <c r="E29" s="899"/>
      <c r="F29" s="899"/>
      <c r="G29" s="900"/>
      <c r="H29" s="898"/>
      <c r="I29" s="899"/>
      <c r="J29" s="899"/>
      <c r="K29" s="899"/>
      <c r="L29" s="900"/>
    </row>
    <row r="30" spans="2:12" x14ac:dyDescent="0.25">
      <c r="B30" s="898"/>
      <c r="C30" s="899"/>
      <c r="D30" s="899"/>
      <c r="E30" s="899"/>
      <c r="F30" s="899"/>
      <c r="G30" s="900"/>
      <c r="H30" s="898"/>
      <c r="I30" s="899"/>
      <c r="J30" s="899"/>
      <c r="K30" s="899"/>
      <c r="L30" s="900"/>
    </row>
    <row r="31" spans="2:12" x14ac:dyDescent="0.25">
      <c r="B31" s="898"/>
      <c r="C31" s="899"/>
      <c r="D31" s="899"/>
      <c r="E31" s="899"/>
      <c r="F31" s="899"/>
      <c r="G31" s="900"/>
      <c r="H31" s="898"/>
      <c r="I31" s="899"/>
      <c r="J31" s="899"/>
      <c r="K31" s="899"/>
      <c r="L31" s="900"/>
    </row>
    <row r="32" spans="2:12" x14ac:dyDescent="0.25">
      <c r="B32" s="898"/>
      <c r="C32" s="899"/>
      <c r="D32" s="899"/>
      <c r="E32" s="899"/>
      <c r="F32" s="899"/>
      <c r="G32" s="900"/>
      <c r="H32" s="898"/>
      <c r="I32" s="899"/>
      <c r="J32" s="899"/>
      <c r="K32" s="899"/>
      <c r="L32" s="900"/>
    </row>
    <row r="33" spans="2:12" x14ac:dyDescent="0.25">
      <c r="B33" s="898"/>
      <c r="C33" s="899"/>
      <c r="D33" s="899"/>
      <c r="E33" s="899"/>
      <c r="F33" s="899"/>
      <c r="G33" s="900"/>
      <c r="H33" s="898"/>
      <c r="I33" s="899"/>
      <c r="J33" s="899"/>
      <c r="K33" s="899"/>
      <c r="L33" s="900"/>
    </row>
    <row r="34" spans="2:12" x14ac:dyDescent="0.25">
      <c r="B34" s="898"/>
      <c r="C34" s="899"/>
      <c r="D34" s="899"/>
      <c r="E34" s="899"/>
      <c r="F34" s="899"/>
      <c r="G34" s="900"/>
      <c r="H34" s="898"/>
      <c r="I34" s="899"/>
      <c r="J34" s="899"/>
      <c r="K34" s="899"/>
      <c r="L34" s="900"/>
    </row>
    <row r="35" spans="2:12" x14ac:dyDescent="0.25">
      <c r="B35" s="898"/>
      <c r="C35" s="899"/>
      <c r="D35" s="899"/>
      <c r="E35" s="899"/>
      <c r="F35" s="899"/>
      <c r="G35" s="900"/>
      <c r="H35" s="898"/>
      <c r="I35" s="899"/>
      <c r="J35" s="899"/>
      <c r="K35" s="899"/>
      <c r="L35" s="900"/>
    </row>
    <row r="36" spans="2:12" x14ac:dyDescent="0.25">
      <c r="B36" s="898"/>
      <c r="C36" s="899"/>
      <c r="D36" s="899"/>
      <c r="E36" s="899"/>
      <c r="F36" s="899"/>
      <c r="G36" s="900"/>
      <c r="H36" s="898"/>
      <c r="I36" s="899"/>
      <c r="J36" s="899"/>
      <c r="K36" s="899"/>
      <c r="L36" s="900"/>
    </row>
    <row r="37" spans="2:12" x14ac:dyDescent="0.25">
      <c r="B37" s="898"/>
      <c r="C37" s="899"/>
      <c r="D37" s="899"/>
      <c r="E37" s="899"/>
      <c r="F37" s="899"/>
      <c r="G37" s="900"/>
      <c r="H37" s="898"/>
      <c r="I37" s="899"/>
      <c r="J37" s="899"/>
      <c r="K37" s="899"/>
      <c r="L37" s="900"/>
    </row>
    <row r="38" spans="2:12" x14ac:dyDescent="0.25">
      <c r="B38" s="898"/>
      <c r="C38" s="899"/>
      <c r="D38" s="899"/>
      <c r="E38" s="899"/>
      <c r="F38" s="899"/>
      <c r="G38" s="900"/>
      <c r="H38" s="898"/>
      <c r="I38" s="899"/>
      <c r="J38" s="899"/>
      <c r="K38" s="899"/>
      <c r="L38" s="900"/>
    </row>
    <row r="39" spans="2:12" ht="15" customHeight="1" x14ac:dyDescent="0.25">
      <c r="B39" s="901" t="s">
        <v>1397</v>
      </c>
      <c r="C39" s="902"/>
      <c r="D39" s="902"/>
      <c r="E39" s="902"/>
      <c r="F39" s="902"/>
      <c r="G39" s="903"/>
      <c r="H39" s="907" t="s">
        <v>1398</v>
      </c>
      <c r="I39" s="908"/>
      <c r="J39" s="908"/>
      <c r="K39" s="908"/>
      <c r="L39" s="909"/>
    </row>
    <row r="40" spans="2:12" ht="36" customHeight="1" thickBot="1" x14ac:dyDescent="0.3">
      <c r="B40" s="904"/>
      <c r="C40" s="905"/>
      <c r="D40" s="905"/>
      <c r="E40" s="905"/>
      <c r="F40" s="905"/>
      <c r="G40" s="906"/>
      <c r="H40" s="910"/>
      <c r="I40" s="911"/>
      <c r="J40" s="911"/>
      <c r="K40" s="911"/>
      <c r="L40" s="912"/>
    </row>
    <row r="41" spans="2:12" x14ac:dyDescent="0.25">
      <c r="B41" s="913" t="s">
        <v>451</v>
      </c>
      <c r="C41" s="914"/>
      <c r="D41" s="914"/>
      <c r="E41" s="914"/>
      <c r="F41" s="914"/>
      <c r="G41" s="915"/>
      <c r="H41" s="913" t="s">
        <v>452</v>
      </c>
      <c r="I41" s="914"/>
      <c r="J41" s="914"/>
      <c r="K41" s="914"/>
      <c r="L41" s="915"/>
    </row>
    <row r="42" spans="2:12" x14ac:dyDescent="0.25">
      <c r="B42" s="898"/>
      <c r="C42" s="899"/>
      <c r="D42" s="899"/>
      <c r="E42" s="899"/>
      <c r="F42" s="899"/>
      <c r="G42" s="900"/>
      <c r="H42" s="898"/>
      <c r="I42" s="899"/>
      <c r="J42" s="899"/>
      <c r="K42" s="899"/>
      <c r="L42" s="900"/>
    </row>
    <row r="43" spans="2:12" x14ac:dyDescent="0.25">
      <c r="B43" s="898"/>
      <c r="C43" s="899"/>
      <c r="D43" s="899"/>
      <c r="E43" s="899"/>
      <c r="F43" s="899"/>
      <c r="G43" s="900"/>
      <c r="H43" s="898"/>
      <c r="I43" s="899"/>
      <c r="J43" s="899"/>
      <c r="K43" s="899"/>
      <c r="L43" s="900"/>
    </row>
    <row r="44" spans="2:12" x14ac:dyDescent="0.25">
      <c r="B44" s="898"/>
      <c r="C44" s="899"/>
      <c r="D44" s="899"/>
      <c r="E44" s="899"/>
      <c r="F44" s="899"/>
      <c r="G44" s="900"/>
      <c r="H44" s="898"/>
      <c r="I44" s="899"/>
      <c r="J44" s="899"/>
      <c r="K44" s="899"/>
      <c r="L44" s="900"/>
    </row>
    <row r="45" spans="2:12" x14ac:dyDescent="0.25">
      <c r="B45" s="898"/>
      <c r="C45" s="899"/>
      <c r="D45" s="899"/>
      <c r="E45" s="899"/>
      <c r="F45" s="899"/>
      <c r="G45" s="900"/>
      <c r="H45" s="898"/>
      <c r="I45" s="899"/>
      <c r="J45" s="899"/>
      <c r="K45" s="899"/>
      <c r="L45" s="900"/>
    </row>
    <row r="46" spans="2:12" x14ac:dyDescent="0.25">
      <c r="B46" s="898"/>
      <c r="C46" s="899"/>
      <c r="D46" s="899"/>
      <c r="E46" s="899"/>
      <c r="F46" s="899"/>
      <c r="G46" s="900"/>
      <c r="H46" s="898"/>
      <c r="I46" s="899"/>
      <c r="J46" s="899"/>
      <c r="K46" s="899"/>
      <c r="L46" s="900"/>
    </row>
    <row r="47" spans="2:12" x14ac:dyDescent="0.25">
      <c r="B47" s="898"/>
      <c r="C47" s="899"/>
      <c r="D47" s="899"/>
      <c r="E47" s="899"/>
      <c r="F47" s="899"/>
      <c r="G47" s="900"/>
      <c r="H47" s="898"/>
      <c r="I47" s="899"/>
      <c r="J47" s="899"/>
      <c r="K47" s="899"/>
      <c r="L47" s="900"/>
    </row>
    <row r="48" spans="2:12" x14ac:dyDescent="0.25">
      <c r="B48" s="898"/>
      <c r="C48" s="899"/>
      <c r="D48" s="899"/>
      <c r="E48" s="899"/>
      <c r="F48" s="899"/>
      <c r="G48" s="900"/>
      <c r="H48" s="898"/>
      <c r="I48" s="899"/>
      <c r="J48" s="899"/>
      <c r="K48" s="899"/>
      <c r="L48" s="900"/>
    </row>
    <row r="49" spans="2:12" x14ac:dyDescent="0.25">
      <c r="B49" s="898"/>
      <c r="C49" s="899"/>
      <c r="D49" s="899"/>
      <c r="E49" s="899"/>
      <c r="F49" s="899"/>
      <c r="G49" s="900"/>
      <c r="H49" s="898"/>
      <c r="I49" s="899"/>
      <c r="J49" s="899"/>
      <c r="K49" s="899"/>
      <c r="L49" s="900"/>
    </row>
    <row r="50" spans="2:12" x14ac:dyDescent="0.25">
      <c r="B50" s="898"/>
      <c r="C50" s="899"/>
      <c r="D50" s="899"/>
      <c r="E50" s="899"/>
      <c r="F50" s="899"/>
      <c r="G50" s="900"/>
      <c r="H50" s="898"/>
      <c r="I50" s="899"/>
      <c r="J50" s="899"/>
      <c r="K50" s="899"/>
      <c r="L50" s="900"/>
    </row>
    <row r="51" spans="2:12" x14ac:dyDescent="0.25">
      <c r="B51" s="898"/>
      <c r="C51" s="899"/>
      <c r="D51" s="899"/>
      <c r="E51" s="899"/>
      <c r="F51" s="899"/>
      <c r="G51" s="900"/>
      <c r="H51" s="898"/>
      <c r="I51" s="899"/>
      <c r="J51" s="899"/>
      <c r="K51" s="899"/>
      <c r="L51" s="900"/>
    </row>
    <row r="52" spans="2:12" x14ac:dyDescent="0.25">
      <c r="B52" s="898"/>
      <c r="C52" s="899"/>
      <c r="D52" s="899"/>
      <c r="E52" s="899"/>
      <c r="F52" s="899"/>
      <c r="G52" s="900"/>
      <c r="H52" s="898"/>
      <c r="I52" s="899"/>
      <c r="J52" s="899"/>
      <c r="K52" s="899"/>
      <c r="L52" s="900"/>
    </row>
    <row r="53" spans="2:12" x14ac:dyDescent="0.25">
      <c r="B53" s="898"/>
      <c r="C53" s="899"/>
      <c r="D53" s="899"/>
      <c r="E53" s="899"/>
      <c r="F53" s="899"/>
      <c r="G53" s="900"/>
      <c r="H53" s="898"/>
      <c r="I53" s="899"/>
      <c r="J53" s="899"/>
      <c r="K53" s="899"/>
      <c r="L53" s="900"/>
    </row>
    <row r="54" spans="2:12" x14ac:dyDescent="0.25">
      <c r="B54" s="898"/>
      <c r="C54" s="899"/>
      <c r="D54" s="899"/>
      <c r="E54" s="899"/>
      <c r="F54" s="899"/>
      <c r="G54" s="900"/>
      <c r="H54" s="898"/>
      <c r="I54" s="899"/>
      <c r="J54" s="899"/>
      <c r="K54" s="899"/>
      <c r="L54" s="900"/>
    </row>
    <row r="55" spans="2:12" x14ac:dyDescent="0.25">
      <c r="B55" s="901" t="s">
        <v>1399</v>
      </c>
      <c r="C55" s="902"/>
      <c r="D55" s="902"/>
      <c r="E55" s="902"/>
      <c r="F55" s="902"/>
      <c r="G55" s="903"/>
      <c r="H55" s="907" t="s">
        <v>1400</v>
      </c>
      <c r="I55" s="908"/>
      <c r="J55" s="908"/>
      <c r="K55" s="908"/>
      <c r="L55" s="909"/>
    </row>
    <row r="56" spans="2:12" ht="52.5" customHeight="1" thickBot="1" x14ac:dyDescent="0.3">
      <c r="B56" s="904"/>
      <c r="C56" s="905"/>
      <c r="D56" s="905"/>
      <c r="E56" s="905"/>
      <c r="F56" s="905"/>
      <c r="G56" s="906"/>
      <c r="H56" s="910"/>
      <c r="I56" s="911"/>
      <c r="J56" s="911"/>
      <c r="K56" s="911"/>
      <c r="L56" s="912"/>
    </row>
    <row r="57" spans="2:12" x14ac:dyDescent="0.25">
      <c r="B57" s="913" t="s">
        <v>451</v>
      </c>
      <c r="C57" s="914"/>
      <c r="D57" s="914"/>
      <c r="E57" s="914"/>
      <c r="F57" s="914"/>
      <c r="G57" s="915"/>
      <c r="H57" s="913" t="s">
        <v>452</v>
      </c>
      <c r="I57" s="914"/>
      <c r="J57" s="914"/>
      <c r="K57" s="914"/>
      <c r="L57" s="915"/>
    </row>
    <row r="58" spans="2:12" x14ac:dyDescent="0.25">
      <c r="B58" s="898"/>
      <c r="C58" s="899"/>
      <c r="D58" s="899"/>
      <c r="E58" s="899"/>
      <c r="F58" s="899"/>
      <c r="G58" s="900"/>
      <c r="H58" s="898"/>
      <c r="I58" s="899"/>
      <c r="J58" s="899"/>
      <c r="K58" s="899"/>
      <c r="L58" s="900"/>
    </row>
    <row r="59" spans="2:12" x14ac:dyDescent="0.25">
      <c r="B59" s="898"/>
      <c r="C59" s="899"/>
      <c r="D59" s="899"/>
      <c r="E59" s="899"/>
      <c r="F59" s="899"/>
      <c r="G59" s="900"/>
      <c r="H59" s="898"/>
      <c r="I59" s="899"/>
      <c r="J59" s="899"/>
      <c r="K59" s="899"/>
      <c r="L59" s="900"/>
    </row>
    <row r="60" spans="2:12" x14ac:dyDescent="0.25">
      <c r="B60" s="898"/>
      <c r="C60" s="899"/>
      <c r="D60" s="899"/>
      <c r="E60" s="899"/>
      <c r="F60" s="899"/>
      <c r="G60" s="900"/>
      <c r="H60" s="898"/>
      <c r="I60" s="899"/>
      <c r="J60" s="899"/>
      <c r="K60" s="899"/>
      <c r="L60" s="900"/>
    </row>
    <row r="61" spans="2:12" x14ac:dyDescent="0.25">
      <c r="B61" s="898"/>
      <c r="C61" s="899"/>
      <c r="D61" s="899"/>
      <c r="E61" s="899"/>
      <c r="F61" s="899"/>
      <c r="G61" s="900"/>
      <c r="H61" s="898"/>
      <c r="I61" s="899"/>
      <c r="J61" s="899"/>
      <c r="K61" s="899"/>
      <c r="L61" s="900"/>
    </row>
    <row r="62" spans="2:12" x14ac:dyDescent="0.25">
      <c r="B62" s="898"/>
      <c r="C62" s="899"/>
      <c r="D62" s="899"/>
      <c r="E62" s="899"/>
      <c r="F62" s="899"/>
      <c r="G62" s="900"/>
      <c r="H62" s="898"/>
      <c r="I62" s="899"/>
      <c r="J62" s="899"/>
      <c r="K62" s="899"/>
      <c r="L62" s="900"/>
    </row>
    <row r="63" spans="2:12" x14ac:dyDescent="0.25">
      <c r="B63" s="898"/>
      <c r="C63" s="899"/>
      <c r="D63" s="899"/>
      <c r="E63" s="899"/>
      <c r="F63" s="899"/>
      <c r="G63" s="900"/>
      <c r="H63" s="898"/>
      <c r="I63" s="899"/>
      <c r="J63" s="899"/>
      <c r="K63" s="899"/>
      <c r="L63" s="900"/>
    </row>
    <row r="64" spans="2:12" x14ac:dyDescent="0.25">
      <c r="B64" s="898"/>
      <c r="C64" s="899"/>
      <c r="D64" s="899"/>
      <c r="E64" s="899"/>
      <c r="F64" s="899"/>
      <c r="G64" s="900"/>
      <c r="H64" s="898"/>
      <c r="I64" s="899"/>
      <c r="J64" s="899"/>
      <c r="K64" s="899"/>
      <c r="L64" s="900"/>
    </row>
    <row r="65" spans="2:12" x14ac:dyDescent="0.25">
      <c r="B65" s="898"/>
      <c r="C65" s="899"/>
      <c r="D65" s="899"/>
      <c r="E65" s="899"/>
      <c r="F65" s="899"/>
      <c r="G65" s="900"/>
      <c r="H65" s="898"/>
      <c r="I65" s="899"/>
      <c r="J65" s="899"/>
      <c r="K65" s="899"/>
      <c r="L65" s="900"/>
    </row>
    <row r="66" spans="2:12" x14ac:dyDescent="0.25">
      <c r="B66" s="898"/>
      <c r="C66" s="899"/>
      <c r="D66" s="899"/>
      <c r="E66" s="899"/>
      <c r="F66" s="899"/>
      <c r="G66" s="900"/>
      <c r="H66" s="898"/>
      <c r="I66" s="899"/>
      <c r="J66" s="899"/>
      <c r="K66" s="899"/>
      <c r="L66" s="900"/>
    </row>
    <row r="67" spans="2:12" x14ac:dyDescent="0.25">
      <c r="B67" s="898"/>
      <c r="C67" s="899"/>
      <c r="D67" s="899"/>
      <c r="E67" s="899"/>
      <c r="F67" s="899"/>
      <c r="G67" s="900"/>
      <c r="H67" s="898"/>
      <c r="I67" s="899"/>
      <c r="J67" s="899"/>
      <c r="K67" s="899"/>
      <c r="L67" s="900"/>
    </row>
    <row r="68" spans="2:12" x14ac:dyDescent="0.25">
      <c r="B68" s="898"/>
      <c r="C68" s="899"/>
      <c r="D68" s="899"/>
      <c r="E68" s="899"/>
      <c r="F68" s="899"/>
      <c r="G68" s="900"/>
      <c r="H68" s="898"/>
      <c r="I68" s="899"/>
      <c r="J68" s="899"/>
      <c r="K68" s="899"/>
      <c r="L68" s="900"/>
    </row>
    <row r="69" spans="2:12" x14ac:dyDescent="0.25">
      <c r="B69" s="898"/>
      <c r="C69" s="899"/>
      <c r="D69" s="899"/>
      <c r="E69" s="899"/>
      <c r="F69" s="899"/>
      <c r="G69" s="900"/>
      <c r="H69" s="898"/>
      <c r="I69" s="899"/>
      <c r="J69" s="899"/>
      <c r="K69" s="899"/>
      <c r="L69" s="900"/>
    </row>
    <row r="70" spans="2:12" x14ac:dyDescent="0.25">
      <c r="B70" s="898"/>
      <c r="C70" s="899"/>
      <c r="D70" s="899"/>
      <c r="E70" s="899"/>
      <c r="F70" s="899"/>
      <c r="G70" s="900"/>
      <c r="H70" s="898"/>
      <c r="I70" s="899"/>
      <c r="J70" s="899"/>
      <c r="K70" s="899"/>
      <c r="L70" s="900"/>
    </row>
    <row r="71" spans="2:12" x14ac:dyDescent="0.25">
      <c r="B71" s="901" t="s">
        <v>1401</v>
      </c>
      <c r="C71" s="902"/>
      <c r="D71" s="902"/>
      <c r="E71" s="902"/>
      <c r="F71" s="902"/>
      <c r="G71" s="903"/>
      <c r="H71" s="907" t="s">
        <v>1402</v>
      </c>
      <c r="I71" s="908"/>
      <c r="J71" s="908"/>
      <c r="K71" s="908"/>
      <c r="L71" s="909"/>
    </row>
    <row r="72" spans="2:12" ht="34.5" customHeight="1" thickBot="1" x14ac:dyDescent="0.3">
      <c r="B72" s="904"/>
      <c r="C72" s="905"/>
      <c r="D72" s="905"/>
      <c r="E72" s="905"/>
      <c r="F72" s="905"/>
      <c r="G72" s="906"/>
      <c r="H72" s="910"/>
      <c r="I72" s="911"/>
      <c r="J72" s="911"/>
      <c r="K72" s="911"/>
      <c r="L72" s="912"/>
    </row>
    <row r="73" spans="2:12" x14ac:dyDescent="0.25">
      <c r="B73" s="913" t="s">
        <v>451</v>
      </c>
      <c r="C73" s="914"/>
      <c r="D73" s="914"/>
      <c r="E73" s="914"/>
      <c r="F73" s="914"/>
      <c r="G73" s="915"/>
      <c r="H73" s="913" t="s">
        <v>452</v>
      </c>
      <c r="I73" s="914"/>
      <c r="J73" s="914"/>
      <c r="K73" s="914"/>
      <c r="L73" s="915"/>
    </row>
    <row r="74" spans="2:12" x14ac:dyDescent="0.25">
      <c r="B74" s="898"/>
      <c r="C74" s="899"/>
      <c r="D74" s="899"/>
      <c r="E74" s="899"/>
      <c r="F74" s="899"/>
      <c r="G74" s="900"/>
      <c r="H74" s="898"/>
      <c r="I74" s="899"/>
      <c r="J74" s="899"/>
      <c r="K74" s="899"/>
      <c r="L74" s="900"/>
    </row>
    <row r="75" spans="2:12" x14ac:dyDescent="0.25">
      <c r="B75" s="898"/>
      <c r="C75" s="899"/>
      <c r="D75" s="899"/>
      <c r="E75" s="899"/>
      <c r="F75" s="899"/>
      <c r="G75" s="900"/>
      <c r="H75" s="898"/>
      <c r="I75" s="899"/>
      <c r="J75" s="899"/>
      <c r="K75" s="899"/>
      <c r="L75" s="900"/>
    </row>
    <row r="76" spans="2:12" x14ac:dyDescent="0.25">
      <c r="B76" s="898"/>
      <c r="C76" s="899"/>
      <c r="D76" s="899"/>
      <c r="E76" s="899"/>
      <c r="F76" s="899"/>
      <c r="G76" s="900"/>
      <c r="H76" s="898"/>
      <c r="I76" s="899"/>
      <c r="J76" s="899"/>
      <c r="K76" s="899"/>
      <c r="L76" s="900"/>
    </row>
    <row r="77" spans="2:12" x14ac:dyDescent="0.25">
      <c r="B77" s="898"/>
      <c r="C77" s="899"/>
      <c r="D77" s="899"/>
      <c r="E77" s="899"/>
      <c r="F77" s="899"/>
      <c r="G77" s="900"/>
      <c r="H77" s="898"/>
      <c r="I77" s="899"/>
      <c r="J77" s="899"/>
      <c r="K77" s="899"/>
      <c r="L77" s="900"/>
    </row>
    <row r="78" spans="2:12" x14ac:dyDescent="0.25">
      <c r="B78" s="898"/>
      <c r="C78" s="899"/>
      <c r="D78" s="899"/>
      <c r="E78" s="899"/>
      <c r="F78" s="899"/>
      <c r="G78" s="900"/>
      <c r="H78" s="898"/>
      <c r="I78" s="899"/>
      <c r="J78" s="899"/>
      <c r="K78" s="899"/>
      <c r="L78" s="900"/>
    </row>
    <row r="79" spans="2:12" x14ac:dyDescent="0.25">
      <c r="B79" s="898"/>
      <c r="C79" s="899"/>
      <c r="D79" s="899"/>
      <c r="E79" s="899"/>
      <c r="F79" s="899"/>
      <c r="G79" s="900"/>
      <c r="H79" s="898"/>
      <c r="I79" s="899"/>
      <c r="J79" s="899"/>
      <c r="K79" s="899"/>
      <c r="L79" s="900"/>
    </row>
    <row r="80" spans="2:12" x14ac:dyDescent="0.25">
      <c r="B80" s="898"/>
      <c r="C80" s="899"/>
      <c r="D80" s="899"/>
      <c r="E80" s="899"/>
      <c r="F80" s="899"/>
      <c r="G80" s="900"/>
      <c r="H80" s="898"/>
      <c r="I80" s="899"/>
      <c r="J80" s="899"/>
      <c r="K80" s="899"/>
      <c r="L80" s="900"/>
    </row>
    <row r="81" spans="2:12" x14ac:dyDescent="0.25">
      <c r="B81" s="898"/>
      <c r="C81" s="899"/>
      <c r="D81" s="899"/>
      <c r="E81" s="899"/>
      <c r="F81" s="899"/>
      <c r="G81" s="900"/>
      <c r="H81" s="898"/>
      <c r="I81" s="899"/>
      <c r="J81" s="899"/>
      <c r="K81" s="899"/>
      <c r="L81" s="900"/>
    </row>
    <row r="82" spans="2:12" x14ac:dyDescent="0.25">
      <c r="B82" s="898"/>
      <c r="C82" s="899"/>
      <c r="D82" s="899"/>
      <c r="E82" s="899"/>
      <c r="F82" s="899"/>
      <c r="G82" s="900"/>
      <c r="H82" s="898"/>
      <c r="I82" s="899"/>
      <c r="J82" s="899"/>
      <c r="K82" s="899"/>
      <c r="L82" s="900"/>
    </row>
    <row r="83" spans="2:12" x14ac:dyDescent="0.25">
      <c r="B83" s="898"/>
      <c r="C83" s="899"/>
      <c r="D83" s="899"/>
      <c r="E83" s="899"/>
      <c r="F83" s="899"/>
      <c r="G83" s="900"/>
      <c r="H83" s="898"/>
      <c r="I83" s="899"/>
      <c r="J83" s="899"/>
      <c r="K83" s="899"/>
      <c r="L83" s="900"/>
    </row>
    <row r="84" spans="2:12" x14ac:dyDescent="0.25">
      <c r="B84" s="898"/>
      <c r="C84" s="899"/>
      <c r="D84" s="899"/>
      <c r="E84" s="899"/>
      <c r="F84" s="899"/>
      <c r="G84" s="900"/>
      <c r="H84" s="898"/>
      <c r="I84" s="899"/>
      <c r="J84" s="899"/>
      <c r="K84" s="899"/>
      <c r="L84" s="900"/>
    </row>
    <row r="85" spans="2:12" x14ac:dyDescent="0.25">
      <c r="B85" s="898"/>
      <c r="C85" s="899"/>
      <c r="D85" s="899"/>
      <c r="E85" s="899"/>
      <c r="F85" s="899"/>
      <c r="G85" s="900"/>
      <c r="H85" s="898"/>
      <c r="I85" s="899"/>
      <c r="J85" s="899"/>
      <c r="K85" s="899"/>
      <c r="L85" s="900"/>
    </row>
    <row r="86" spans="2:12" x14ac:dyDescent="0.25">
      <c r="B86" s="898"/>
      <c r="C86" s="899"/>
      <c r="D86" s="899"/>
      <c r="E86" s="899"/>
      <c r="F86" s="899"/>
      <c r="G86" s="900"/>
      <c r="H86" s="898"/>
      <c r="I86" s="899"/>
      <c r="J86" s="899"/>
      <c r="K86" s="899"/>
      <c r="L86" s="900"/>
    </row>
    <row r="87" spans="2:12" x14ac:dyDescent="0.25">
      <c r="B87" s="901" t="s">
        <v>1403</v>
      </c>
      <c r="C87" s="902"/>
      <c r="D87" s="902"/>
      <c r="E87" s="902"/>
      <c r="F87" s="902"/>
      <c r="G87" s="903"/>
      <c r="H87" s="907" t="s">
        <v>1403</v>
      </c>
      <c r="I87" s="908"/>
      <c r="J87" s="908"/>
      <c r="K87" s="908"/>
      <c r="L87" s="909"/>
    </row>
    <row r="88" spans="2:12" ht="15.75" thickBot="1" x14ac:dyDescent="0.3">
      <c r="B88" s="904"/>
      <c r="C88" s="905"/>
      <c r="D88" s="905"/>
      <c r="E88" s="905"/>
      <c r="F88" s="905"/>
      <c r="G88" s="906"/>
      <c r="H88" s="910"/>
      <c r="I88" s="911"/>
      <c r="J88" s="911"/>
      <c r="K88" s="911"/>
      <c r="L88" s="912"/>
    </row>
  </sheetData>
  <mergeCells count="36">
    <mergeCell ref="B87:G88"/>
    <mergeCell ref="H87:L88"/>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A1:L101"/>
  <sheetViews>
    <sheetView showGridLines="0" view="pageBreakPreview" topLeftCell="A85" zoomScale="85" zoomScaleNormal="100" zoomScaleSheetLayoutView="85" workbookViewId="0">
      <selection activeCell="J110" sqref="J110"/>
    </sheetView>
  </sheetViews>
  <sheetFormatPr baseColWidth="10" defaultColWidth="11.42578125" defaultRowHeight="15" x14ac:dyDescent="0.25"/>
  <cols>
    <col min="1" max="1" width="6.85546875" style="128" customWidth="1"/>
    <col min="2" max="5" width="11.42578125" style="128"/>
    <col min="6" max="6" width="13.7109375" style="128" customWidth="1"/>
    <col min="7" max="7" width="6.28515625" style="128" customWidth="1"/>
    <col min="8" max="8" width="11.42578125" style="128"/>
    <col min="9" max="9" width="18.7109375" style="128" customWidth="1"/>
    <col min="10" max="11" width="11.42578125" style="128"/>
    <col min="12" max="12" width="12.28515625" style="128" customWidth="1"/>
    <col min="13" max="16384" width="11.42578125" style="128"/>
  </cols>
  <sheetData>
    <row r="1" spans="1:12" s="129" customFormat="1" ht="27.75" customHeight="1" x14ac:dyDescent="0.25">
      <c r="A1" s="253"/>
      <c r="B1" s="883" t="s">
        <v>251</v>
      </c>
      <c r="C1" s="883"/>
      <c r="D1" s="883"/>
      <c r="E1" s="883"/>
      <c r="F1" s="883"/>
      <c r="G1" s="883"/>
      <c r="H1" s="883"/>
      <c r="I1" s="883"/>
      <c r="J1" s="883"/>
      <c r="K1" s="883"/>
      <c r="L1" s="939"/>
    </row>
    <row r="2" spans="1:12" s="129" customFormat="1" ht="11.25" customHeight="1" x14ac:dyDescent="0.25">
      <c r="A2" s="254"/>
      <c r="B2" s="940"/>
      <c r="C2" s="884"/>
      <c r="D2" s="884"/>
      <c r="E2" s="884"/>
      <c r="F2" s="884"/>
      <c r="G2" s="884"/>
      <c r="H2" s="884"/>
      <c r="I2" s="884"/>
      <c r="J2" s="884"/>
      <c r="K2" s="884"/>
      <c r="L2" s="941"/>
    </row>
    <row r="3" spans="1:12" s="129" customFormat="1" ht="24.95" customHeight="1" x14ac:dyDescent="0.25">
      <c r="A3" s="254"/>
      <c r="B3" s="942" t="s">
        <v>289</v>
      </c>
      <c r="C3" s="942"/>
      <c r="D3" s="942"/>
      <c r="E3" s="943"/>
      <c r="F3" s="97">
        <v>44252</v>
      </c>
      <c r="G3" s="944" t="s">
        <v>290</v>
      </c>
      <c r="H3" s="942"/>
      <c r="I3" s="943"/>
      <c r="J3" s="945">
        <v>44258</v>
      </c>
      <c r="K3" s="942"/>
      <c r="L3" s="943"/>
    </row>
    <row r="4" spans="1:12" s="129" customFormat="1" ht="24.95" customHeight="1" x14ac:dyDescent="0.25">
      <c r="A4" s="254"/>
      <c r="B4" s="946" t="s">
        <v>250</v>
      </c>
      <c r="C4" s="946"/>
      <c r="D4" s="946"/>
      <c r="E4" s="946"/>
      <c r="F4" s="946"/>
      <c r="G4" s="946"/>
      <c r="H4" s="947"/>
      <c r="I4" s="251" t="s">
        <v>488</v>
      </c>
      <c r="J4" s="251" t="s">
        <v>2</v>
      </c>
      <c r="K4" s="896" t="s">
        <v>0</v>
      </c>
      <c r="L4" s="950"/>
    </row>
    <row r="5" spans="1:12" s="129" customFormat="1" ht="24.95" customHeight="1" x14ac:dyDescent="0.25">
      <c r="A5" s="254"/>
      <c r="B5" s="948"/>
      <c r="C5" s="948"/>
      <c r="D5" s="948"/>
      <c r="E5" s="948"/>
      <c r="F5" s="948"/>
      <c r="G5" s="948"/>
      <c r="H5" s="949"/>
      <c r="I5" s="252" t="s">
        <v>489</v>
      </c>
      <c r="J5" s="251">
        <v>2</v>
      </c>
      <c r="K5" s="896" t="s">
        <v>291</v>
      </c>
      <c r="L5" s="950"/>
    </row>
    <row r="6" spans="1:12" s="129" customFormat="1" ht="15.75" customHeight="1" x14ac:dyDescent="0.25">
      <c r="A6" s="254"/>
      <c r="B6" s="916" t="s">
        <v>451</v>
      </c>
      <c r="C6" s="899"/>
      <c r="D6" s="899"/>
      <c r="E6" s="899"/>
      <c r="F6" s="899"/>
      <c r="G6" s="900"/>
      <c r="H6" s="898" t="s">
        <v>452</v>
      </c>
      <c r="I6" s="899"/>
      <c r="J6" s="899"/>
      <c r="K6" s="899"/>
      <c r="L6" s="900"/>
    </row>
    <row r="7" spans="1:12" s="129" customFormat="1" x14ac:dyDescent="0.25">
      <c r="A7" s="254"/>
      <c r="B7" s="916"/>
      <c r="C7" s="899"/>
      <c r="D7" s="899"/>
      <c r="E7" s="899"/>
      <c r="F7" s="899"/>
      <c r="G7" s="900"/>
      <c r="H7" s="898"/>
      <c r="I7" s="899"/>
      <c r="J7" s="899"/>
      <c r="K7" s="899"/>
      <c r="L7" s="900"/>
    </row>
    <row r="8" spans="1:12" s="129" customFormat="1" x14ac:dyDescent="0.25">
      <c r="A8" s="254"/>
      <c r="B8" s="916"/>
      <c r="C8" s="899"/>
      <c r="D8" s="899"/>
      <c r="E8" s="899"/>
      <c r="F8" s="899"/>
      <c r="G8" s="900"/>
      <c r="H8" s="898"/>
      <c r="I8" s="899"/>
      <c r="J8" s="899"/>
      <c r="K8" s="899"/>
      <c r="L8" s="900"/>
    </row>
    <row r="9" spans="1:12" s="129" customFormat="1" x14ac:dyDescent="0.25">
      <c r="A9" s="254"/>
      <c r="B9" s="916"/>
      <c r="C9" s="899"/>
      <c r="D9" s="899"/>
      <c r="E9" s="899"/>
      <c r="F9" s="899"/>
      <c r="G9" s="900"/>
      <c r="H9" s="898"/>
      <c r="I9" s="899"/>
      <c r="J9" s="899"/>
      <c r="K9" s="899"/>
      <c r="L9" s="900"/>
    </row>
    <row r="10" spans="1:12" s="129" customFormat="1" x14ac:dyDescent="0.25">
      <c r="A10" s="254"/>
      <c r="B10" s="916"/>
      <c r="C10" s="899"/>
      <c r="D10" s="899"/>
      <c r="E10" s="899"/>
      <c r="F10" s="899"/>
      <c r="G10" s="900"/>
      <c r="H10" s="898"/>
      <c r="I10" s="899"/>
      <c r="J10" s="899"/>
      <c r="K10" s="899"/>
      <c r="L10" s="900"/>
    </row>
    <row r="11" spans="1:12" s="129" customFormat="1" x14ac:dyDescent="0.25">
      <c r="A11" s="254"/>
      <c r="B11" s="916"/>
      <c r="C11" s="899"/>
      <c r="D11" s="899"/>
      <c r="E11" s="899"/>
      <c r="F11" s="899"/>
      <c r="G11" s="900"/>
      <c r="H11" s="898"/>
      <c r="I11" s="899"/>
      <c r="J11" s="899"/>
      <c r="K11" s="899"/>
      <c r="L11" s="900"/>
    </row>
    <row r="12" spans="1:12" s="129" customFormat="1" x14ac:dyDescent="0.25">
      <c r="A12" s="254"/>
      <c r="B12" s="916"/>
      <c r="C12" s="899"/>
      <c r="D12" s="899"/>
      <c r="E12" s="899"/>
      <c r="F12" s="899"/>
      <c r="G12" s="900"/>
      <c r="H12" s="898"/>
      <c r="I12" s="899"/>
      <c r="J12" s="899"/>
      <c r="K12" s="899"/>
      <c r="L12" s="900"/>
    </row>
    <row r="13" spans="1:12" s="129" customFormat="1" x14ac:dyDescent="0.25">
      <c r="A13" s="254"/>
      <c r="B13" s="916"/>
      <c r="C13" s="899"/>
      <c r="D13" s="899"/>
      <c r="E13" s="899"/>
      <c r="F13" s="899"/>
      <c r="G13" s="900"/>
      <c r="H13" s="898"/>
      <c r="I13" s="899"/>
      <c r="J13" s="899"/>
      <c r="K13" s="899"/>
      <c r="L13" s="900"/>
    </row>
    <row r="14" spans="1:12" s="129" customFormat="1" x14ac:dyDescent="0.25">
      <c r="A14" s="254"/>
      <c r="B14" s="916"/>
      <c r="C14" s="899"/>
      <c r="D14" s="899"/>
      <c r="E14" s="899"/>
      <c r="F14" s="899"/>
      <c r="G14" s="900"/>
      <c r="H14" s="898"/>
      <c r="I14" s="899"/>
      <c r="J14" s="899"/>
      <c r="K14" s="899"/>
      <c r="L14" s="900"/>
    </row>
    <row r="15" spans="1:12" s="129" customFormat="1" x14ac:dyDescent="0.25">
      <c r="A15" s="254"/>
      <c r="B15" s="916"/>
      <c r="C15" s="899"/>
      <c r="D15" s="899"/>
      <c r="E15" s="899"/>
      <c r="F15" s="899"/>
      <c r="G15" s="900"/>
      <c r="H15" s="898"/>
      <c r="I15" s="899"/>
      <c r="J15" s="899"/>
      <c r="K15" s="899"/>
      <c r="L15" s="900"/>
    </row>
    <row r="16" spans="1:12" s="129" customFormat="1" x14ac:dyDescent="0.25">
      <c r="A16" s="254"/>
      <c r="B16" s="916"/>
      <c r="C16" s="899"/>
      <c r="D16" s="899"/>
      <c r="E16" s="899"/>
      <c r="F16" s="899"/>
      <c r="G16" s="900"/>
      <c r="H16" s="898"/>
      <c r="I16" s="899"/>
      <c r="J16" s="899"/>
      <c r="K16" s="899"/>
      <c r="L16" s="900"/>
    </row>
    <row r="17" spans="1:12" s="129" customFormat="1" x14ac:dyDescent="0.25">
      <c r="A17" s="254"/>
      <c r="B17" s="916"/>
      <c r="C17" s="899"/>
      <c r="D17" s="899"/>
      <c r="E17" s="899"/>
      <c r="F17" s="899"/>
      <c r="G17" s="900"/>
      <c r="H17" s="898"/>
      <c r="I17" s="899"/>
      <c r="J17" s="899"/>
      <c r="K17" s="899"/>
      <c r="L17" s="900"/>
    </row>
    <row r="18" spans="1:12" s="129" customFormat="1" x14ac:dyDescent="0.25">
      <c r="A18" s="254"/>
      <c r="B18" s="916"/>
      <c r="C18" s="899"/>
      <c r="D18" s="899"/>
      <c r="E18" s="899"/>
      <c r="F18" s="899"/>
      <c r="G18" s="900"/>
      <c r="H18" s="898"/>
      <c r="I18" s="899"/>
      <c r="J18" s="899"/>
      <c r="K18" s="899"/>
      <c r="L18" s="900"/>
    </row>
    <row r="19" spans="1:12" s="129" customFormat="1" ht="15.75" thickBot="1" x14ac:dyDescent="0.3">
      <c r="A19" s="254"/>
      <c r="B19" s="916"/>
      <c r="C19" s="899"/>
      <c r="D19" s="899"/>
      <c r="E19" s="899"/>
      <c r="F19" s="899"/>
      <c r="G19" s="900"/>
      <c r="H19" s="898"/>
      <c r="I19" s="899"/>
      <c r="J19" s="899"/>
      <c r="K19" s="899"/>
      <c r="L19" s="900"/>
    </row>
    <row r="20" spans="1:12" s="129" customFormat="1" ht="15" customHeight="1" x14ac:dyDescent="0.25">
      <c r="A20" s="254"/>
      <c r="B20" s="951" t="s">
        <v>1332</v>
      </c>
      <c r="C20" s="952"/>
      <c r="D20" s="952"/>
      <c r="E20" s="952"/>
      <c r="F20" s="952"/>
      <c r="G20" s="953"/>
      <c r="H20" s="932" t="s">
        <v>1333</v>
      </c>
      <c r="I20" s="927"/>
      <c r="J20" s="927"/>
      <c r="K20" s="927"/>
      <c r="L20" s="928"/>
    </row>
    <row r="21" spans="1:12" s="129" customFormat="1" ht="30.75" customHeight="1" thickBot="1" x14ac:dyDescent="0.3">
      <c r="A21" s="254"/>
      <c r="B21" s="954"/>
      <c r="C21" s="955"/>
      <c r="D21" s="955"/>
      <c r="E21" s="955"/>
      <c r="F21" s="955"/>
      <c r="G21" s="956"/>
      <c r="H21" s="929"/>
      <c r="I21" s="930"/>
      <c r="J21" s="930"/>
      <c r="K21" s="930"/>
      <c r="L21" s="931"/>
    </row>
    <row r="22" spans="1:12" s="129" customFormat="1" ht="15.75" customHeight="1" x14ac:dyDescent="0.25">
      <c r="A22" s="254"/>
      <c r="B22" s="914" t="s">
        <v>499</v>
      </c>
      <c r="C22" s="914"/>
      <c r="D22" s="914"/>
      <c r="E22" s="914"/>
      <c r="F22" s="914"/>
      <c r="G22" s="915"/>
      <c r="H22" s="913" t="s">
        <v>500</v>
      </c>
      <c r="I22" s="914"/>
      <c r="J22" s="914"/>
      <c r="K22" s="914"/>
      <c r="L22" s="915"/>
    </row>
    <row r="23" spans="1:12" s="129" customFormat="1" x14ac:dyDescent="0.25">
      <c r="A23" s="254"/>
      <c r="B23" s="916"/>
      <c r="C23" s="899"/>
      <c r="D23" s="899"/>
      <c r="E23" s="899"/>
      <c r="F23" s="899"/>
      <c r="G23" s="900"/>
      <c r="H23" s="898"/>
      <c r="I23" s="899"/>
      <c r="J23" s="899"/>
      <c r="K23" s="899"/>
      <c r="L23" s="900"/>
    </row>
    <row r="24" spans="1:12" s="129" customFormat="1" x14ac:dyDescent="0.25">
      <c r="A24" s="254"/>
      <c r="B24" s="916"/>
      <c r="C24" s="899"/>
      <c r="D24" s="899"/>
      <c r="E24" s="899"/>
      <c r="F24" s="899"/>
      <c r="G24" s="900"/>
      <c r="H24" s="898"/>
      <c r="I24" s="899"/>
      <c r="J24" s="899"/>
      <c r="K24" s="899"/>
      <c r="L24" s="900"/>
    </row>
    <row r="25" spans="1:12" s="129" customFormat="1" x14ac:dyDescent="0.25">
      <c r="A25" s="254"/>
      <c r="B25" s="916"/>
      <c r="C25" s="899"/>
      <c r="D25" s="899"/>
      <c r="E25" s="899"/>
      <c r="F25" s="899"/>
      <c r="G25" s="900"/>
      <c r="H25" s="898"/>
      <c r="I25" s="899"/>
      <c r="J25" s="899"/>
      <c r="K25" s="899"/>
      <c r="L25" s="900"/>
    </row>
    <row r="26" spans="1:12" s="129" customFormat="1" x14ac:dyDescent="0.25">
      <c r="A26" s="254"/>
      <c r="B26" s="916"/>
      <c r="C26" s="899"/>
      <c r="D26" s="899"/>
      <c r="E26" s="899"/>
      <c r="F26" s="899"/>
      <c r="G26" s="900"/>
      <c r="H26" s="898"/>
      <c r="I26" s="899"/>
      <c r="J26" s="899"/>
      <c r="K26" s="899"/>
      <c r="L26" s="900"/>
    </row>
    <row r="27" spans="1:12" s="129" customFormat="1" x14ac:dyDescent="0.25">
      <c r="A27" s="254"/>
      <c r="B27" s="916"/>
      <c r="C27" s="899"/>
      <c r="D27" s="899"/>
      <c r="E27" s="899"/>
      <c r="F27" s="899"/>
      <c r="G27" s="900"/>
      <c r="H27" s="898"/>
      <c r="I27" s="899"/>
      <c r="J27" s="899"/>
      <c r="K27" s="899"/>
      <c r="L27" s="900"/>
    </row>
    <row r="28" spans="1:12" s="129" customFormat="1" x14ac:dyDescent="0.25">
      <c r="A28" s="254"/>
      <c r="B28" s="916"/>
      <c r="C28" s="899"/>
      <c r="D28" s="899"/>
      <c r="E28" s="899"/>
      <c r="F28" s="899"/>
      <c r="G28" s="900"/>
      <c r="H28" s="898"/>
      <c r="I28" s="899"/>
      <c r="J28" s="899"/>
      <c r="K28" s="899"/>
      <c r="L28" s="900"/>
    </row>
    <row r="29" spans="1:12" s="129" customFormat="1" x14ac:dyDescent="0.25">
      <c r="A29" s="254"/>
      <c r="B29" s="916"/>
      <c r="C29" s="899"/>
      <c r="D29" s="899"/>
      <c r="E29" s="899"/>
      <c r="F29" s="899"/>
      <c r="G29" s="900"/>
      <c r="H29" s="898"/>
      <c r="I29" s="899"/>
      <c r="J29" s="899"/>
      <c r="K29" s="899"/>
      <c r="L29" s="900"/>
    </row>
    <row r="30" spans="1:12" s="129" customFormat="1" x14ac:dyDescent="0.25">
      <c r="A30" s="254"/>
      <c r="B30" s="916"/>
      <c r="C30" s="899"/>
      <c r="D30" s="899"/>
      <c r="E30" s="899"/>
      <c r="F30" s="899"/>
      <c r="G30" s="900"/>
      <c r="H30" s="898"/>
      <c r="I30" s="899"/>
      <c r="J30" s="899"/>
      <c r="K30" s="899"/>
      <c r="L30" s="900"/>
    </row>
    <row r="31" spans="1:12" s="129" customFormat="1" x14ac:dyDescent="0.25">
      <c r="A31" s="254"/>
      <c r="B31" s="916"/>
      <c r="C31" s="899"/>
      <c r="D31" s="899"/>
      <c r="E31" s="899"/>
      <c r="F31" s="899"/>
      <c r="G31" s="900"/>
      <c r="H31" s="898"/>
      <c r="I31" s="899"/>
      <c r="J31" s="899"/>
      <c r="K31" s="899"/>
      <c r="L31" s="900"/>
    </row>
    <row r="32" spans="1:12" s="129" customFormat="1" x14ac:dyDescent="0.25">
      <c r="A32" s="254"/>
      <c r="B32" s="916"/>
      <c r="C32" s="899"/>
      <c r="D32" s="899"/>
      <c r="E32" s="899"/>
      <c r="F32" s="899"/>
      <c r="G32" s="900"/>
      <c r="H32" s="898"/>
      <c r="I32" s="899"/>
      <c r="J32" s="899"/>
      <c r="K32" s="899"/>
      <c r="L32" s="900"/>
    </row>
    <row r="33" spans="1:12" s="129" customFormat="1" x14ac:dyDescent="0.25">
      <c r="A33" s="254"/>
      <c r="B33" s="916"/>
      <c r="C33" s="899"/>
      <c r="D33" s="899"/>
      <c r="E33" s="899"/>
      <c r="F33" s="899"/>
      <c r="G33" s="900"/>
      <c r="H33" s="898"/>
      <c r="I33" s="899"/>
      <c r="J33" s="899"/>
      <c r="K33" s="899"/>
      <c r="L33" s="900"/>
    </row>
    <row r="34" spans="1:12" s="129" customFormat="1" x14ac:dyDescent="0.25">
      <c r="A34" s="254"/>
      <c r="B34" s="916"/>
      <c r="C34" s="899"/>
      <c r="D34" s="899"/>
      <c r="E34" s="899"/>
      <c r="F34" s="899"/>
      <c r="G34" s="900"/>
      <c r="H34" s="898"/>
      <c r="I34" s="899"/>
      <c r="J34" s="899"/>
      <c r="K34" s="899"/>
      <c r="L34" s="900"/>
    </row>
    <row r="35" spans="1:12" s="129" customFormat="1" ht="15.75" thickBot="1" x14ac:dyDescent="0.3">
      <c r="A35" s="254"/>
      <c r="B35" s="916"/>
      <c r="C35" s="899"/>
      <c r="D35" s="899"/>
      <c r="E35" s="899"/>
      <c r="F35" s="899"/>
      <c r="G35" s="900"/>
      <c r="H35" s="898"/>
      <c r="I35" s="899"/>
      <c r="J35" s="899"/>
      <c r="K35" s="899"/>
      <c r="L35" s="900"/>
    </row>
    <row r="36" spans="1:12" s="129" customFormat="1" ht="14.45" customHeight="1" x14ac:dyDescent="0.25">
      <c r="A36" s="254"/>
      <c r="B36" s="921" t="s">
        <v>1334</v>
      </c>
      <c r="C36" s="921"/>
      <c r="D36" s="921"/>
      <c r="E36" s="921"/>
      <c r="F36" s="921"/>
      <c r="G36" s="922"/>
      <c r="H36" s="932" t="s">
        <v>1333</v>
      </c>
      <c r="I36" s="933"/>
      <c r="J36" s="933"/>
      <c r="K36" s="933"/>
      <c r="L36" s="934"/>
    </row>
    <row r="37" spans="1:12" s="129" customFormat="1" ht="32.25" customHeight="1" thickBot="1" x14ac:dyDescent="0.3">
      <c r="A37" s="254"/>
      <c r="B37" s="924"/>
      <c r="C37" s="924"/>
      <c r="D37" s="924"/>
      <c r="E37" s="924"/>
      <c r="F37" s="924"/>
      <c r="G37" s="925"/>
      <c r="H37" s="935"/>
      <c r="I37" s="936"/>
      <c r="J37" s="936"/>
      <c r="K37" s="936"/>
      <c r="L37" s="937"/>
    </row>
    <row r="38" spans="1:12" s="129" customFormat="1" x14ac:dyDescent="0.25">
      <c r="A38" s="254"/>
      <c r="B38" s="914" t="s">
        <v>501</v>
      </c>
      <c r="C38" s="914"/>
      <c r="D38" s="914"/>
      <c r="E38" s="914"/>
      <c r="F38" s="914"/>
      <c r="G38" s="915"/>
      <c r="H38" s="913" t="s">
        <v>502</v>
      </c>
      <c r="I38" s="914"/>
      <c r="J38" s="914"/>
      <c r="K38" s="914"/>
      <c r="L38" s="915"/>
    </row>
    <row r="39" spans="1:12" s="129" customFormat="1" x14ac:dyDescent="0.25">
      <c r="A39" s="254"/>
      <c r="B39" s="916"/>
      <c r="C39" s="899"/>
      <c r="D39" s="899"/>
      <c r="E39" s="899"/>
      <c r="F39" s="899"/>
      <c r="G39" s="900"/>
      <c r="H39" s="898"/>
      <c r="I39" s="899"/>
      <c r="J39" s="899"/>
      <c r="K39" s="899"/>
      <c r="L39" s="900"/>
    </row>
    <row r="40" spans="1:12" s="129" customFormat="1" x14ac:dyDescent="0.25">
      <c r="A40" s="254"/>
      <c r="B40" s="916"/>
      <c r="C40" s="899"/>
      <c r="D40" s="899"/>
      <c r="E40" s="899"/>
      <c r="F40" s="899"/>
      <c r="G40" s="900"/>
      <c r="H40" s="898"/>
      <c r="I40" s="899"/>
      <c r="J40" s="899"/>
      <c r="K40" s="899"/>
      <c r="L40" s="900"/>
    </row>
    <row r="41" spans="1:12" s="129" customFormat="1" x14ac:dyDescent="0.25">
      <c r="A41" s="254"/>
      <c r="B41" s="916"/>
      <c r="C41" s="899"/>
      <c r="D41" s="899"/>
      <c r="E41" s="899"/>
      <c r="F41" s="899"/>
      <c r="G41" s="900"/>
      <c r="H41" s="898"/>
      <c r="I41" s="899"/>
      <c r="J41" s="899"/>
      <c r="K41" s="899"/>
      <c r="L41" s="900"/>
    </row>
    <row r="42" spans="1:12" s="129" customFormat="1" x14ac:dyDescent="0.25">
      <c r="A42" s="254"/>
      <c r="B42" s="916"/>
      <c r="C42" s="899"/>
      <c r="D42" s="899"/>
      <c r="E42" s="899"/>
      <c r="F42" s="899"/>
      <c r="G42" s="900"/>
      <c r="H42" s="898"/>
      <c r="I42" s="899"/>
      <c r="J42" s="899"/>
      <c r="K42" s="899"/>
      <c r="L42" s="900"/>
    </row>
    <row r="43" spans="1:12" s="129" customFormat="1" x14ac:dyDescent="0.25">
      <c r="A43" s="254"/>
      <c r="B43" s="916"/>
      <c r="C43" s="899"/>
      <c r="D43" s="899"/>
      <c r="E43" s="899"/>
      <c r="F43" s="899"/>
      <c r="G43" s="900"/>
      <c r="H43" s="898"/>
      <c r="I43" s="899"/>
      <c r="J43" s="899"/>
      <c r="K43" s="899"/>
      <c r="L43" s="900"/>
    </row>
    <row r="44" spans="1:12" s="129" customFormat="1" x14ac:dyDescent="0.25">
      <c r="A44" s="254"/>
      <c r="B44" s="916"/>
      <c r="C44" s="899"/>
      <c r="D44" s="899"/>
      <c r="E44" s="899"/>
      <c r="F44" s="899"/>
      <c r="G44" s="900"/>
      <c r="H44" s="898"/>
      <c r="I44" s="899"/>
      <c r="J44" s="899"/>
      <c r="K44" s="899"/>
      <c r="L44" s="900"/>
    </row>
    <row r="45" spans="1:12" s="129" customFormat="1" x14ac:dyDescent="0.25">
      <c r="A45" s="254"/>
      <c r="B45" s="916"/>
      <c r="C45" s="899"/>
      <c r="D45" s="899"/>
      <c r="E45" s="899"/>
      <c r="F45" s="899"/>
      <c r="G45" s="900"/>
      <c r="H45" s="898"/>
      <c r="I45" s="899"/>
      <c r="J45" s="899"/>
      <c r="K45" s="899"/>
      <c r="L45" s="900"/>
    </row>
    <row r="46" spans="1:12" s="129" customFormat="1" x14ac:dyDescent="0.25">
      <c r="A46" s="254"/>
      <c r="B46" s="916"/>
      <c r="C46" s="899"/>
      <c r="D46" s="899"/>
      <c r="E46" s="899"/>
      <c r="F46" s="899"/>
      <c r="G46" s="900"/>
      <c r="H46" s="898"/>
      <c r="I46" s="899"/>
      <c r="J46" s="899"/>
      <c r="K46" s="899"/>
      <c r="L46" s="900"/>
    </row>
    <row r="47" spans="1:12" s="129" customFormat="1" x14ac:dyDescent="0.25">
      <c r="A47" s="254"/>
      <c r="B47" s="916"/>
      <c r="C47" s="899"/>
      <c r="D47" s="899"/>
      <c r="E47" s="899"/>
      <c r="F47" s="899"/>
      <c r="G47" s="900"/>
      <c r="H47" s="898"/>
      <c r="I47" s="899"/>
      <c r="J47" s="899"/>
      <c r="K47" s="899"/>
      <c r="L47" s="900"/>
    </row>
    <row r="48" spans="1:12" s="129" customFormat="1" x14ac:dyDescent="0.25">
      <c r="A48" s="254"/>
      <c r="B48" s="916"/>
      <c r="C48" s="899"/>
      <c r="D48" s="899"/>
      <c r="E48" s="899"/>
      <c r="F48" s="899"/>
      <c r="G48" s="900"/>
      <c r="H48" s="898"/>
      <c r="I48" s="899"/>
      <c r="J48" s="899"/>
      <c r="K48" s="899"/>
      <c r="L48" s="900"/>
    </row>
    <row r="49" spans="1:12" s="129" customFormat="1" x14ac:dyDescent="0.25">
      <c r="A49" s="254"/>
      <c r="B49" s="916"/>
      <c r="C49" s="899"/>
      <c r="D49" s="899"/>
      <c r="E49" s="899"/>
      <c r="F49" s="899"/>
      <c r="G49" s="900"/>
      <c r="H49" s="898"/>
      <c r="I49" s="899"/>
      <c r="J49" s="899"/>
      <c r="K49" s="899"/>
      <c r="L49" s="900"/>
    </row>
    <row r="50" spans="1:12" s="129" customFormat="1" x14ac:dyDescent="0.25">
      <c r="A50" s="254"/>
      <c r="B50" s="916"/>
      <c r="C50" s="899"/>
      <c r="D50" s="899"/>
      <c r="E50" s="899"/>
      <c r="F50" s="899"/>
      <c r="G50" s="900"/>
      <c r="H50" s="898"/>
      <c r="I50" s="899"/>
      <c r="J50" s="899"/>
      <c r="K50" s="899"/>
      <c r="L50" s="900"/>
    </row>
    <row r="51" spans="1:12" s="129" customFormat="1" ht="15.75" thickBot="1" x14ac:dyDescent="0.3">
      <c r="A51" s="254"/>
      <c r="B51" s="916"/>
      <c r="C51" s="899"/>
      <c r="D51" s="899"/>
      <c r="E51" s="899"/>
      <c r="F51" s="899"/>
      <c r="G51" s="900"/>
      <c r="H51" s="898"/>
      <c r="I51" s="899"/>
      <c r="J51" s="899"/>
      <c r="K51" s="899"/>
      <c r="L51" s="900"/>
    </row>
    <row r="52" spans="1:12" s="129" customFormat="1" ht="15" customHeight="1" x14ac:dyDescent="0.25">
      <c r="A52" s="259"/>
      <c r="B52" s="938" t="s">
        <v>1335</v>
      </c>
      <c r="C52" s="921"/>
      <c r="D52" s="921"/>
      <c r="E52" s="921"/>
      <c r="F52" s="921"/>
      <c r="G52" s="922"/>
      <c r="H52" s="926" t="s">
        <v>1336</v>
      </c>
      <c r="I52" s="927"/>
      <c r="J52" s="927"/>
      <c r="K52" s="927"/>
      <c r="L52" s="928"/>
    </row>
    <row r="53" spans="1:12" s="129" customFormat="1" ht="15.75" thickBot="1" x14ac:dyDescent="0.3">
      <c r="A53" s="258"/>
      <c r="B53" s="923"/>
      <c r="C53" s="924"/>
      <c r="D53" s="924"/>
      <c r="E53" s="924"/>
      <c r="F53" s="924"/>
      <c r="G53" s="925"/>
      <c r="H53" s="929"/>
      <c r="I53" s="930"/>
      <c r="J53" s="930"/>
      <c r="K53" s="930"/>
      <c r="L53" s="931"/>
    </row>
    <row r="54" spans="1:12" x14ac:dyDescent="0.25">
      <c r="B54" s="913"/>
      <c r="C54" s="914"/>
      <c r="D54" s="914"/>
      <c r="E54" s="914"/>
      <c r="F54" s="914"/>
      <c r="G54" s="915"/>
      <c r="H54" s="913"/>
      <c r="I54" s="914"/>
      <c r="J54" s="914"/>
      <c r="K54" s="914"/>
      <c r="L54" s="915"/>
    </row>
    <row r="55" spans="1:12" x14ac:dyDescent="0.25">
      <c r="B55" s="898"/>
      <c r="C55" s="916"/>
      <c r="D55" s="916"/>
      <c r="E55" s="916"/>
      <c r="F55" s="916"/>
      <c r="G55" s="900"/>
      <c r="H55" s="898"/>
      <c r="I55" s="899"/>
      <c r="J55" s="899"/>
      <c r="K55" s="899"/>
      <c r="L55" s="900"/>
    </row>
    <row r="56" spans="1:12" x14ac:dyDescent="0.25">
      <c r="B56" s="898"/>
      <c r="C56" s="916"/>
      <c r="D56" s="916"/>
      <c r="E56" s="916"/>
      <c r="F56" s="916"/>
      <c r="G56" s="900"/>
      <c r="H56" s="898"/>
      <c r="I56" s="899"/>
      <c r="J56" s="899"/>
      <c r="K56" s="899"/>
      <c r="L56" s="900"/>
    </row>
    <row r="57" spans="1:12" x14ac:dyDescent="0.25">
      <c r="B57" s="898"/>
      <c r="C57" s="916"/>
      <c r="D57" s="916"/>
      <c r="E57" s="916"/>
      <c r="F57" s="916"/>
      <c r="G57" s="900"/>
      <c r="H57" s="898"/>
      <c r="I57" s="899"/>
      <c r="J57" s="899"/>
      <c r="K57" s="899"/>
      <c r="L57" s="900"/>
    </row>
    <row r="58" spans="1:12" x14ac:dyDescent="0.25">
      <c r="B58" s="898"/>
      <c r="C58" s="916"/>
      <c r="D58" s="916"/>
      <c r="E58" s="916"/>
      <c r="F58" s="916"/>
      <c r="G58" s="900"/>
      <c r="H58" s="898"/>
      <c r="I58" s="899"/>
      <c r="J58" s="899"/>
      <c r="K58" s="899"/>
      <c r="L58" s="900"/>
    </row>
    <row r="59" spans="1:12" x14ac:dyDescent="0.25">
      <c r="B59" s="898"/>
      <c r="C59" s="916"/>
      <c r="D59" s="916"/>
      <c r="E59" s="916"/>
      <c r="F59" s="916"/>
      <c r="G59" s="900"/>
      <c r="H59" s="898"/>
      <c r="I59" s="899"/>
      <c r="J59" s="899"/>
      <c r="K59" s="899"/>
      <c r="L59" s="900"/>
    </row>
    <row r="60" spans="1:12" x14ac:dyDescent="0.25">
      <c r="B60" s="898"/>
      <c r="C60" s="916"/>
      <c r="D60" s="916"/>
      <c r="E60" s="916"/>
      <c r="F60" s="916"/>
      <c r="G60" s="900"/>
      <c r="H60" s="898"/>
      <c r="I60" s="899"/>
      <c r="J60" s="899"/>
      <c r="K60" s="899"/>
      <c r="L60" s="900"/>
    </row>
    <row r="61" spans="1:12" x14ac:dyDescent="0.25">
      <c r="B61" s="898"/>
      <c r="C61" s="916"/>
      <c r="D61" s="916"/>
      <c r="E61" s="916"/>
      <c r="F61" s="916"/>
      <c r="G61" s="900"/>
      <c r="H61" s="898"/>
      <c r="I61" s="899"/>
      <c r="J61" s="899"/>
      <c r="K61" s="899"/>
      <c r="L61" s="900"/>
    </row>
    <row r="62" spans="1:12" x14ac:dyDescent="0.25">
      <c r="B62" s="898"/>
      <c r="C62" s="916"/>
      <c r="D62" s="916"/>
      <c r="E62" s="916"/>
      <c r="F62" s="916"/>
      <c r="G62" s="900"/>
      <c r="H62" s="898"/>
      <c r="I62" s="899"/>
      <c r="J62" s="899"/>
      <c r="K62" s="899"/>
      <c r="L62" s="900"/>
    </row>
    <row r="63" spans="1:12" x14ac:dyDescent="0.25">
      <c r="B63" s="898"/>
      <c r="C63" s="916"/>
      <c r="D63" s="916"/>
      <c r="E63" s="916"/>
      <c r="F63" s="916"/>
      <c r="G63" s="900"/>
      <c r="H63" s="898"/>
      <c r="I63" s="899"/>
      <c r="J63" s="899"/>
      <c r="K63" s="899"/>
      <c r="L63" s="900"/>
    </row>
    <row r="64" spans="1:12" x14ac:dyDescent="0.25">
      <c r="B64" s="898"/>
      <c r="C64" s="916"/>
      <c r="D64" s="916"/>
      <c r="E64" s="916"/>
      <c r="F64" s="916"/>
      <c r="G64" s="900"/>
      <c r="H64" s="898"/>
      <c r="I64" s="899"/>
      <c r="J64" s="899"/>
      <c r="K64" s="899"/>
      <c r="L64" s="900"/>
    </row>
    <row r="65" spans="2:12" x14ac:dyDescent="0.25">
      <c r="B65" s="898"/>
      <c r="C65" s="916"/>
      <c r="D65" s="916"/>
      <c r="E65" s="916"/>
      <c r="F65" s="916"/>
      <c r="G65" s="900"/>
      <c r="H65" s="898"/>
      <c r="I65" s="899"/>
      <c r="J65" s="899"/>
      <c r="K65" s="899"/>
      <c r="L65" s="900"/>
    </row>
    <row r="66" spans="2:12" x14ac:dyDescent="0.25">
      <c r="B66" s="898"/>
      <c r="C66" s="916"/>
      <c r="D66" s="916"/>
      <c r="E66" s="916"/>
      <c r="F66" s="916"/>
      <c r="G66" s="900"/>
      <c r="H66" s="898"/>
      <c r="I66" s="899"/>
      <c r="J66" s="899"/>
      <c r="K66" s="899"/>
      <c r="L66" s="900"/>
    </row>
    <row r="67" spans="2:12" ht="15.75" thickBot="1" x14ac:dyDescent="0.3">
      <c r="B67" s="917"/>
      <c r="C67" s="918"/>
      <c r="D67" s="918"/>
      <c r="E67" s="918"/>
      <c r="F67" s="918"/>
      <c r="G67" s="919"/>
      <c r="H67" s="898"/>
      <c r="I67" s="899"/>
      <c r="J67" s="899"/>
      <c r="K67" s="899"/>
      <c r="L67" s="900"/>
    </row>
    <row r="68" spans="2:12" ht="28.9" customHeight="1" x14ac:dyDescent="0.25">
      <c r="B68" s="920" t="s">
        <v>1337</v>
      </c>
      <c r="C68" s="921"/>
      <c r="D68" s="921"/>
      <c r="E68" s="921"/>
      <c r="F68" s="921"/>
      <c r="G68" s="922"/>
      <c r="H68" s="926" t="s">
        <v>1336</v>
      </c>
      <c r="I68" s="927"/>
      <c r="J68" s="927"/>
      <c r="K68" s="927"/>
      <c r="L68" s="928"/>
    </row>
    <row r="69" spans="2:12" ht="23.45" customHeight="1" thickBot="1" x14ac:dyDescent="0.3">
      <c r="B69" s="923"/>
      <c r="C69" s="924"/>
      <c r="D69" s="924"/>
      <c r="E69" s="924"/>
      <c r="F69" s="924"/>
      <c r="G69" s="925"/>
      <c r="H69" s="929"/>
      <c r="I69" s="930"/>
      <c r="J69" s="930"/>
      <c r="K69" s="930"/>
      <c r="L69" s="931"/>
    </row>
    <row r="70" spans="2:12" x14ac:dyDescent="0.25">
      <c r="B70" s="913" t="s">
        <v>501</v>
      </c>
      <c r="C70" s="914"/>
      <c r="D70" s="914"/>
      <c r="E70" s="914"/>
      <c r="F70" s="914"/>
      <c r="G70" s="915"/>
      <c r="H70" s="913" t="s">
        <v>502</v>
      </c>
      <c r="I70" s="914"/>
      <c r="J70" s="914"/>
      <c r="K70" s="914"/>
      <c r="L70" s="915"/>
    </row>
    <row r="71" spans="2:12" x14ac:dyDescent="0.25">
      <c r="B71" s="898"/>
      <c r="C71" s="916"/>
      <c r="D71" s="916"/>
      <c r="E71" s="916"/>
      <c r="F71" s="916"/>
      <c r="G71" s="900"/>
      <c r="H71" s="898"/>
      <c r="I71" s="899"/>
      <c r="J71" s="899"/>
      <c r="K71" s="899"/>
      <c r="L71" s="900"/>
    </row>
    <row r="72" spans="2:12" x14ac:dyDescent="0.25">
      <c r="B72" s="898"/>
      <c r="C72" s="916"/>
      <c r="D72" s="916"/>
      <c r="E72" s="916"/>
      <c r="F72" s="916"/>
      <c r="G72" s="900"/>
      <c r="H72" s="898"/>
      <c r="I72" s="899"/>
      <c r="J72" s="899"/>
      <c r="K72" s="899"/>
      <c r="L72" s="900"/>
    </row>
    <row r="73" spans="2:12" x14ac:dyDescent="0.25">
      <c r="B73" s="898"/>
      <c r="C73" s="916"/>
      <c r="D73" s="916"/>
      <c r="E73" s="916"/>
      <c r="F73" s="916"/>
      <c r="G73" s="900"/>
      <c r="H73" s="898"/>
      <c r="I73" s="899"/>
      <c r="J73" s="899"/>
      <c r="K73" s="899"/>
      <c r="L73" s="900"/>
    </row>
    <row r="74" spans="2:12" x14ac:dyDescent="0.25">
      <c r="B74" s="898"/>
      <c r="C74" s="916"/>
      <c r="D74" s="916"/>
      <c r="E74" s="916"/>
      <c r="F74" s="916"/>
      <c r="G74" s="900"/>
      <c r="H74" s="898"/>
      <c r="I74" s="899"/>
      <c r="J74" s="899"/>
      <c r="K74" s="899"/>
      <c r="L74" s="900"/>
    </row>
    <row r="75" spans="2:12" x14ac:dyDescent="0.25">
      <c r="B75" s="898"/>
      <c r="C75" s="916"/>
      <c r="D75" s="916"/>
      <c r="E75" s="916"/>
      <c r="F75" s="916"/>
      <c r="G75" s="900"/>
      <c r="H75" s="898"/>
      <c r="I75" s="899"/>
      <c r="J75" s="899"/>
      <c r="K75" s="899"/>
      <c r="L75" s="900"/>
    </row>
    <row r="76" spans="2:12" x14ac:dyDescent="0.25">
      <c r="B76" s="898"/>
      <c r="C76" s="916"/>
      <c r="D76" s="916"/>
      <c r="E76" s="916"/>
      <c r="F76" s="916"/>
      <c r="G76" s="900"/>
      <c r="H76" s="898"/>
      <c r="I76" s="899"/>
      <c r="J76" s="899"/>
      <c r="K76" s="899"/>
      <c r="L76" s="900"/>
    </row>
    <row r="77" spans="2:12" x14ac:dyDescent="0.25">
      <c r="B77" s="898"/>
      <c r="C77" s="916"/>
      <c r="D77" s="916"/>
      <c r="E77" s="916"/>
      <c r="F77" s="916"/>
      <c r="G77" s="900"/>
      <c r="H77" s="898"/>
      <c r="I77" s="899"/>
      <c r="J77" s="899"/>
      <c r="K77" s="899"/>
      <c r="L77" s="900"/>
    </row>
    <row r="78" spans="2:12" x14ac:dyDescent="0.25">
      <c r="B78" s="898"/>
      <c r="C78" s="916"/>
      <c r="D78" s="916"/>
      <c r="E78" s="916"/>
      <c r="F78" s="916"/>
      <c r="G78" s="900"/>
      <c r="H78" s="898"/>
      <c r="I78" s="899"/>
      <c r="J78" s="899"/>
      <c r="K78" s="899"/>
      <c r="L78" s="900"/>
    </row>
    <row r="79" spans="2:12" x14ac:dyDescent="0.25">
      <c r="B79" s="898"/>
      <c r="C79" s="916"/>
      <c r="D79" s="916"/>
      <c r="E79" s="916"/>
      <c r="F79" s="916"/>
      <c r="G79" s="900"/>
      <c r="H79" s="898"/>
      <c r="I79" s="899"/>
      <c r="J79" s="899"/>
      <c r="K79" s="899"/>
      <c r="L79" s="900"/>
    </row>
    <row r="80" spans="2:12" x14ac:dyDescent="0.25">
      <c r="B80" s="898"/>
      <c r="C80" s="916"/>
      <c r="D80" s="916"/>
      <c r="E80" s="916"/>
      <c r="F80" s="916"/>
      <c r="G80" s="900"/>
      <c r="H80" s="898"/>
      <c r="I80" s="899"/>
      <c r="J80" s="899"/>
      <c r="K80" s="899"/>
      <c r="L80" s="900"/>
    </row>
    <row r="81" spans="2:12" x14ac:dyDescent="0.25">
      <c r="B81" s="898"/>
      <c r="C81" s="916"/>
      <c r="D81" s="916"/>
      <c r="E81" s="916"/>
      <c r="F81" s="916"/>
      <c r="G81" s="900"/>
      <c r="H81" s="898"/>
      <c r="I81" s="899"/>
      <c r="J81" s="899"/>
      <c r="K81" s="899"/>
      <c r="L81" s="900"/>
    </row>
    <row r="82" spans="2:12" ht="37.15" customHeight="1" x14ac:dyDescent="0.25">
      <c r="B82" s="898"/>
      <c r="C82" s="916"/>
      <c r="D82" s="916"/>
      <c r="E82" s="916"/>
      <c r="F82" s="916"/>
      <c r="G82" s="900"/>
      <c r="H82" s="898"/>
      <c r="I82" s="899"/>
      <c r="J82" s="899"/>
      <c r="K82" s="899"/>
      <c r="L82" s="900"/>
    </row>
    <row r="83" spans="2:12" ht="15.75" thickBot="1" x14ac:dyDescent="0.3">
      <c r="B83" s="917"/>
      <c r="C83" s="918"/>
      <c r="D83" s="918"/>
      <c r="E83" s="918"/>
      <c r="F83" s="918"/>
      <c r="G83" s="919"/>
      <c r="H83" s="898"/>
      <c r="I83" s="899"/>
      <c r="J83" s="899"/>
      <c r="K83" s="899"/>
      <c r="L83" s="900"/>
    </row>
    <row r="84" spans="2:12" x14ac:dyDescent="0.25">
      <c r="B84" s="920" t="s">
        <v>1338</v>
      </c>
      <c r="C84" s="921"/>
      <c r="D84" s="921"/>
      <c r="E84" s="921"/>
      <c r="F84" s="921"/>
      <c r="G84" s="922"/>
      <c r="H84" s="926" t="s">
        <v>1339</v>
      </c>
      <c r="I84" s="927"/>
      <c r="J84" s="927"/>
      <c r="K84" s="927"/>
      <c r="L84" s="928"/>
    </row>
    <row r="85" spans="2:12" ht="15.75" thickBot="1" x14ac:dyDescent="0.3">
      <c r="B85" s="923"/>
      <c r="C85" s="924"/>
      <c r="D85" s="924"/>
      <c r="E85" s="924"/>
      <c r="F85" s="924"/>
      <c r="G85" s="925"/>
      <c r="H85" s="929"/>
      <c r="I85" s="930"/>
      <c r="J85" s="930"/>
      <c r="K85" s="930"/>
      <c r="L85" s="931"/>
    </row>
    <row r="86" spans="2:12" x14ac:dyDescent="0.25">
      <c r="B86" s="913" t="s">
        <v>501</v>
      </c>
      <c r="C86" s="914"/>
      <c r="D86" s="914"/>
      <c r="E86" s="914"/>
      <c r="F86" s="914"/>
      <c r="G86" s="915"/>
      <c r="H86" s="913" t="s">
        <v>502</v>
      </c>
      <c r="I86" s="914"/>
      <c r="J86" s="914"/>
      <c r="K86" s="914"/>
      <c r="L86" s="915"/>
    </row>
    <row r="87" spans="2:12" x14ac:dyDescent="0.25">
      <c r="B87" s="898"/>
      <c r="C87" s="916"/>
      <c r="D87" s="916"/>
      <c r="E87" s="916"/>
      <c r="F87" s="916"/>
      <c r="G87" s="900"/>
      <c r="H87" s="898"/>
      <c r="I87" s="899"/>
      <c r="J87" s="899"/>
      <c r="K87" s="899"/>
      <c r="L87" s="900"/>
    </row>
    <row r="88" spans="2:12" x14ac:dyDescent="0.25">
      <c r="B88" s="898"/>
      <c r="C88" s="916"/>
      <c r="D88" s="916"/>
      <c r="E88" s="916"/>
      <c r="F88" s="916"/>
      <c r="G88" s="900"/>
      <c r="H88" s="898"/>
      <c r="I88" s="899"/>
      <c r="J88" s="899"/>
      <c r="K88" s="899"/>
      <c r="L88" s="900"/>
    </row>
    <row r="89" spans="2:12" x14ac:dyDescent="0.25">
      <c r="B89" s="898"/>
      <c r="C89" s="916"/>
      <c r="D89" s="916"/>
      <c r="E89" s="916"/>
      <c r="F89" s="916"/>
      <c r="G89" s="900"/>
      <c r="H89" s="898"/>
      <c r="I89" s="899"/>
      <c r="J89" s="899"/>
      <c r="K89" s="899"/>
      <c r="L89" s="900"/>
    </row>
    <row r="90" spans="2:12" x14ac:dyDescent="0.25">
      <c r="B90" s="898"/>
      <c r="C90" s="916"/>
      <c r="D90" s="916"/>
      <c r="E90" s="916"/>
      <c r="F90" s="916"/>
      <c r="G90" s="900"/>
      <c r="H90" s="898"/>
      <c r="I90" s="899"/>
      <c r="J90" s="899"/>
      <c r="K90" s="899"/>
      <c r="L90" s="900"/>
    </row>
    <row r="91" spans="2:12" x14ac:dyDescent="0.25">
      <c r="B91" s="898"/>
      <c r="C91" s="916"/>
      <c r="D91" s="916"/>
      <c r="E91" s="916"/>
      <c r="F91" s="916"/>
      <c r="G91" s="900"/>
      <c r="H91" s="898"/>
      <c r="I91" s="899"/>
      <c r="J91" s="899"/>
      <c r="K91" s="899"/>
      <c r="L91" s="900"/>
    </row>
    <row r="92" spans="2:12" x14ac:dyDescent="0.25">
      <c r="B92" s="898"/>
      <c r="C92" s="916"/>
      <c r="D92" s="916"/>
      <c r="E92" s="916"/>
      <c r="F92" s="916"/>
      <c r="G92" s="900"/>
      <c r="H92" s="898"/>
      <c r="I92" s="899"/>
      <c r="J92" s="899"/>
      <c r="K92" s="899"/>
      <c r="L92" s="900"/>
    </row>
    <row r="93" spans="2:12" x14ac:dyDescent="0.25">
      <c r="B93" s="898"/>
      <c r="C93" s="916"/>
      <c r="D93" s="916"/>
      <c r="E93" s="916"/>
      <c r="F93" s="916"/>
      <c r="G93" s="900"/>
      <c r="H93" s="898"/>
      <c r="I93" s="899"/>
      <c r="J93" s="899"/>
      <c r="K93" s="899"/>
      <c r="L93" s="900"/>
    </row>
    <row r="94" spans="2:12" x14ac:dyDescent="0.25">
      <c r="B94" s="898"/>
      <c r="C94" s="916"/>
      <c r="D94" s="916"/>
      <c r="E94" s="916"/>
      <c r="F94" s="916"/>
      <c r="G94" s="900"/>
      <c r="H94" s="898"/>
      <c r="I94" s="899"/>
      <c r="J94" s="899"/>
      <c r="K94" s="899"/>
      <c r="L94" s="900"/>
    </row>
    <row r="95" spans="2:12" x14ac:dyDescent="0.25">
      <c r="B95" s="898"/>
      <c r="C95" s="916"/>
      <c r="D95" s="916"/>
      <c r="E95" s="916"/>
      <c r="F95" s="916"/>
      <c r="G95" s="900"/>
      <c r="H95" s="898"/>
      <c r="I95" s="899"/>
      <c r="J95" s="899"/>
      <c r="K95" s="899"/>
      <c r="L95" s="900"/>
    </row>
    <row r="96" spans="2:12" x14ac:dyDescent="0.25">
      <c r="B96" s="898"/>
      <c r="C96" s="916"/>
      <c r="D96" s="916"/>
      <c r="E96" s="916"/>
      <c r="F96" s="916"/>
      <c r="G96" s="900"/>
      <c r="H96" s="898"/>
      <c r="I96" s="899"/>
      <c r="J96" s="899"/>
      <c r="K96" s="899"/>
      <c r="L96" s="900"/>
    </row>
    <row r="97" spans="2:12" x14ac:dyDescent="0.25">
      <c r="B97" s="898"/>
      <c r="C97" s="916"/>
      <c r="D97" s="916"/>
      <c r="E97" s="916"/>
      <c r="F97" s="916"/>
      <c r="G97" s="900"/>
      <c r="H97" s="898"/>
      <c r="I97" s="899"/>
      <c r="J97" s="899"/>
      <c r="K97" s="899"/>
      <c r="L97" s="900"/>
    </row>
    <row r="98" spans="2:12" x14ac:dyDescent="0.25">
      <c r="B98" s="898"/>
      <c r="C98" s="916"/>
      <c r="D98" s="916"/>
      <c r="E98" s="916"/>
      <c r="F98" s="916"/>
      <c r="G98" s="900"/>
      <c r="H98" s="898"/>
      <c r="I98" s="899"/>
      <c r="J98" s="899"/>
      <c r="K98" s="899"/>
      <c r="L98" s="900"/>
    </row>
    <row r="99" spans="2:12" ht="15.75" thickBot="1" x14ac:dyDescent="0.3">
      <c r="B99" s="917"/>
      <c r="C99" s="918"/>
      <c r="D99" s="918"/>
      <c r="E99" s="918"/>
      <c r="F99" s="918"/>
      <c r="G99" s="919"/>
      <c r="H99" s="898"/>
      <c r="I99" s="899"/>
      <c r="J99" s="899"/>
      <c r="K99" s="899"/>
      <c r="L99" s="900"/>
    </row>
    <row r="100" spans="2:12" x14ac:dyDescent="0.25">
      <c r="B100" s="920" t="s">
        <v>1340</v>
      </c>
      <c r="C100" s="921"/>
      <c r="D100" s="921"/>
      <c r="E100" s="921"/>
      <c r="F100" s="921"/>
      <c r="G100" s="922"/>
      <c r="H100" s="926" t="s">
        <v>1341</v>
      </c>
      <c r="I100" s="927"/>
      <c r="J100" s="927"/>
      <c r="K100" s="927"/>
      <c r="L100" s="928"/>
    </row>
    <row r="101" spans="2:12" ht="15.75" thickBot="1" x14ac:dyDescent="0.3">
      <c r="B101" s="923"/>
      <c r="C101" s="924"/>
      <c r="D101" s="924"/>
      <c r="E101" s="924"/>
      <c r="F101" s="924"/>
      <c r="G101" s="925"/>
      <c r="H101" s="929"/>
      <c r="I101" s="930"/>
      <c r="J101" s="930"/>
      <c r="K101" s="930"/>
      <c r="L101" s="931"/>
    </row>
  </sheetData>
  <mergeCells count="31">
    <mergeCell ref="B6:G19"/>
    <mergeCell ref="H6:L19"/>
    <mergeCell ref="B20:G21"/>
    <mergeCell ref="H20:L21"/>
    <mergeCell ref="B22:G35"/>
    <mergeCell ref="H22:L35"/>
    <mergeCell ref="B1:L2"/>
    <mergeCell ref="B3:E3"/>
    <mergeCell ref="G3:I3"/>
    <mergeCell ref="J3:L3"/>
    <mergeCell ref="B4:H5"/>
    <mergeCell ref="K4:L4"/>
    <mergeCell ref="K5:L5"/>
    <mergeCell ref="B36:G37"/>
    <mergeCell ref="H36:L37"/>
    <mergeCell ref="B38:G51"/>
    <mergeCell ref="H38:L51"/>
    <mergeCell ref="B70:G83"/>
    <mergeCell ref="H70:L83"/>
    <mergeCell ref="B52:G53"/>
    <mergeCell ref="H52:L53"/>
    <mergeCell ref="B54:G67"/>
    <mergeCell ref="H54:L67"/>
    <mergeCell ref="B68:G69"/>
    <mergeCell ref="H68:L69"/>
    <mergeCell ref="B86:G99"/>
    <mergeCell ref="H86:L99"/>
    <mergeCell ref="B100:G101"/>
    <mergeCell ref="H100:L101"/>
    <mergeCell ref="B84:G85"/>
    <mergeCell ref="H84:L85"/>
  </mergeCells>
  <pageMargins left="0.7" right="0.7" top="0.75" bottom="0.75" header="0.3" footer="0.3"/>
  <pageSetup paperSize="9" scale="65" orientation="portrait" r:id="rId1"/>
  <rowBreaks count="1" manualBreakCount="1">
    <brk id="69" min="1"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8FE0F5-A672-43A5-A1A9-BAA013EF49EB}">
  <dimension ref="B1:O104"/>
  <sheetViews>
    <sheetView view="pageBreakPreview" topLeftCell="A34" zoomScale="85" zoomScaleNormal="100" zoomScaleSheetLayoutView="85" zoomScalePageLayoutView="110" workbookViewId="0">
      <selection activeCell="N30" sqref="N30"/>
    </sheetView>
  </sheetViews>
  <sheetFormatPr baseColWidth="10" defaultColWidth="12" defaultRowHeight="15" x14ac:dyDescent="0.25"/>
  <cols>
    <col min="1" max="1" width="3.85546875" style="129" customWidth="1"/>
    <col min="2" max="2" width="4.85546875" style="129" customWidth="1"/>
    <col min="3" max="3" width="8.7109375" style="129" customWidth="1"/>
    <col min="4" max="4" width="8.42578125" style="129" customWidth="1"/>
    <col min="5" max="5" width="12" style="129"/>
    <col min="6" max="6" width="12.5703125" style="129" customWidth="1"/>
    <col min="7" max="7" width="10" style="129" customWidth="1"/>
    <col min="8" max="8" width="9" style="129" customWidth="1"/>
    <col min="9" max="9" width="23.5703125" style="129" customWidth="1"/>
    <col min="10" max="10" width="13.7109375" style="129" customWidth="1"/>
    <col min="11" max="11" width="14.140625" style="129" customWidth="1"/>
    <col min="12" max="12" width="10" style="129" customWidth="1"/>
    <col min="13" max="13" width="12" style="129" hidden="1" customWidth="1"/>
    <col min="14" max="16384" width="12" style="129"/>
  </cols>
  <sheetData>
    <row r="1" spans="2:12" ht="27.75" customHeight="1" x14ac:dyDescent="0.25">
      <c r="B1" s="957" t="s">
        <v>251</v>
      </c>
      <c r="C1" s="883"/>
      <c r="D1" s="883"/>
      <c r="E1" s="883"/>
      <c r="F1" s="883"/>
      <c r="G1" s="883"/>
      <c r="H1" s="883"/>
      <c r="I1" s="883"/>
      <c r="J1" s="883"/>
      <c r="K1" s="883"/>
      <c r="L1" s="939"/>
    </row>
    <row r="2" spans="2:12" ht="11.25" customHeight="1" x14ac:dyDescent="0.25">
      <c r="B2" s="958"/>
      <c r="C2" s="884"/>
      <c r="D2" s="884"/>
      <c r="E2" s="884"/>
      <c r="F2" s="884"/>
      <c r="G2" s="884"/>
      <c r="H2" s="884"/>
      <c r="I2" s="884"/>
      <c r="J2" s="884"/>
      <c r="K2" s="884"/>
      <c r="L2" s="941"/>
    </row>
    <row r="3" spans="2:12" ht="24.95" customHeight="1" x14ac:dyDescent="0.25">
      <c r="B3" s="944" t="s">
        <v>289</v>
      </c>
      <c r="C3" s="942"/>
      <c r="D3" s="942"/>
      <c r="E3" s="943"/>
      <c r="F3" s="97">
        <v>44280</v>
      </c>
      <c r="G3" s="944" t="s">
        <v>290</v>
      </c>
      <c r="H3" s="942"/>
      <c r="I3" s="943"/>
      <c r="J3" s="945">
        <v>44286</v>
      </c>
      <c r="K3" s="959"/>
      <c r="L3" s="960"/>
    </row>
    <row r="4" spans="2:12" ht="24.95" customHeight="1" x14ac:dyDescent="0.25">
      <c r="B4" s="961" t="s">
        <v>250</v>
      </c>
      <c r="C4" s="946"/>
      <c r="D4" s="946"/>
      <c r="E4" s="946"/>
      <c r="F4" s="946"/>
      <c r="G4" s="946"/>
      <c r="H4" s="947"/>
      <c r="I4" s="352" t="s">
        <v>488</v>
      </c>
      <c r="J4" s="352" t="s">
        <v>2</v>
      </c>
      <c r="K4" s="896" t="s">
        <v>0</v>
      </c>
      <c r="L4" s="950"/>
    </row>
    <row r="5" spans="2:12" ht="24.95" customHeight="1" thickBot="1" x14ac:dyDescent="0.3">
      <c r="B5" s="962"/>
      <c r="C5" s="963"/>
      <c r="D5" s="963"/>
      <c r="E5" s="963"/>
      <c r="F5" s="963"/>
      <c r="G5" s="963"/>
      <c r="H5" s="964"/>
      <c r="I5" s="81" t="s">
        <v>489</v>
      </c>
      <c r="J5" s="132">
        <v>2</v>
      </c>
      <c r="K5" s="965" t="s">
        <v>291</v>
      </c>
      <c r="L5" s="966"/>
    </row>
    <row r="6" spans="2:12" ht="24.95" customHeight="1" thickBot="1" x14ac:dyDescent="0.3">
      <c r="B6" s="972" t="s">
        <v>507</v>
      </c>
      <c r="C6" s="973"/>
      <c r="D6" s="973"/>
      <c r="E6" s="973"/>
      <c r="F6" s="973"/>
      <c r="G6" s="973"/>
      <c r="H6" s="973"/>
      <c r="I6" s="973"/>
      <c r="J6" s="973"/>
      <c r="K6" s="973"/>
      <c r="L6" s="974"/>
    </row>
    <row r="7" spans="2:12" ht="15.75" customHeight="1" x14ac:dyDescent="0.25">
      <c r="B7" s="898" t="s">
        <v>451</v>
      </c>
      <c r="C7" s="899"/>
      <c r="D7" s="899"/>
      <c r="E7" s="899"/>
      <c r="F7" s="899"/>
      <c r="G7" s="900"/>
      <c r="H7" s="898" t="s">
        <v>452</v>
      </c>
      <c r="I7" s="899"/>
      <c r="J7" s="899"/>
      <c r="K7" s="899"/>
      <c r="L7" s="900"/>
    </row>
    <row r="8" spans="2:12" x14ac:dyDescent="0.25">
      <c r="B8" s="898"/>
      <c r="C8" s="899"/>
      <c r="D8" s="899"/>
      <c r="E8" s="899"/>
      <c r="F8" s="899"/>
      <c r="G8" s="900"/>
      <c r="H8" s="898"/>
      <c r="I8" s="899"/>
      <c r="J8" s="899"/>
      <c r="K8" s="899"/>
      <c r="L8" s="900"/>
    </row>
    <row r="9" spans="2:12" x14ac:dyDescent="0.25">
      <c r="B9" s="898"/>
      <c r="C9" s="899"/>
      <c r="D9" s="899"/>
      <c r="E9" s="899"/>
      <c r="F9" s="899"/>
      <c r="G9" s="900"/>
      <c r="H9" s="898"/>
      <c r="I9" s="899"/>
      <c r="J9" s="899"/>
      <c r="K9" s="899"/>
      <c r="L9" s="900"/>
    </row>
    <row r="10" spans="2:12" x14ac:dyDescent="0.25">
      <c r="B10" s="898"/>
      <c r="C10" s="899"/>
      <c r="D10" s="899"/>
      <c r="E10" s="899"/>
      <c r="F10" s="899"/>
      <c r="G10" s="900"/>
      <c r="H10" s="898"/>
      <c r="I10" s="899"/>
      <c r="J10" s="899"/>
      <c r="K10" s="899"/>
      <c r="L10" s="900"/>
    </row>
    <row r="11" spans="2:12" x14ac:dyDescent="0.25">
      <c r="B11" s="898"/>
      <c r="C11" s="899"/>
      <c r="D11" s="899"/>
      <c r="E11" s="899"/>
      <c r="F11" s="899"/>
      <c r="G11" s="900"/>
      <c r="H11" s="898"/>
      <c r="I11" s="899"/>
      <c r="J11" s="899"/>
      <c r="K11" s="899"/>
      <c r="L11" s="900"/>
    </row>
    <row r="12" spans="2:12" x14ac:dyDescent="0.25">
      <c r="B12" s="898"/>
      <c r="C12" s="899"/>
      <c r="D12" s="899"/>
      <c r="E12" s="899"/>
      <c r="F12" s="899"/>
      <c r="G12" s="900"/>
      <c r="H12" s="898"/>
      <c r="I12" s="899"/>
      <c r="J12" s="899"/>
      <c r="K12" s="899"/>
      <c r="L12" s="900"/>
    </row>
    <row r="13" spans="2:12" x14ac:dyDescent="0.25">
      <c r="B13" s="898"/>
      <c r="C13" s="899"/>
      <c r="D13" s="899"/>
      <c r="E13" s="899"/>
      <c r="F13" s="899"/>
      <c r="G13" s="900"/>
      <c r="H13" s="898"/>
      <c r="I13" s="899"/>
      <c r="J13" s="899"/>
      <c r="K13" s="899"/>
      <c r="L13" s="900"/>
    </row>
    <row r="14" spans="2:12" x14ac:dyDescent="0.25">
      <c r="B14" s="898"/>
      <c r="C14" s="899"/>
      <c r="D14" s="899"/>
      <c r="E14" s="899"/>
      <c r="F14" s="899"/>
      <c r="G14" s="900"/>
      <c r="H14" s="898"/>
      <c r="I14" s="899"/>
      <c r="J14" s="899"/>
      <c r="K14" s="899"/>
      <c r="L14" s="900"/>
    </row>
    <row r="15" spans="2:12" x14ac:dyDescent="0.25">
      <c r="B15" s="898"/>
      <c r="C15" s="899"/>
      <c r="D15" s="899"/>
      <c r="E15" s="899"/>
      <c r="F15" s="899"/>
      <c r="G15" s="900"/>
      <c r="H15" s="898"/>
      <c r="I15" s="899"/>
      <c r="J15" s="899"/>
      <c r="K15" s="899"/>
      <c r="L15" s="900"/>
    </row>
    <row r="16" spans="2:12" x14ac:dyDescent="0.25">
      <c r="B16" s="898"/>
      <c r="C16" s="899"/>
      <c r="D16" s="899"/>
      <c r="E16" s="899"/>
      <c r="F16" s="899"/>
      <c r="G16" s="900"/>
      <c r="H16" s="898"/>
      <c r="I16" s="899"/>
      <c r="J16" s="899"/>
      <c r="K16" s="899"/>
      <c r="L16" s="900"/>
    </row>
    <row r="17" spans="2:13" x14ac:dyDescent="0.25">
      <c r="B17" s="898"/>
      <c r="C17" s="899"/>
      <c r="D17" s="899"/>
      <c r="E17" s="899"/>
      <c r="F17" s="899"/>
      <c r="G17" s="900"/>
      <c r="H17" s="898"/>
      <c r="I17" s="899"/>
      <c r="J17" s="899"/>
      <c r="K17" s="899"/>
      <c r="L17" s="900"/>
    </row>
    <row r="18" spans="2:13" x14ac:dyDescent="0.25">
      <c r="B18" s="898"/>
      <c r="C18" s="899"/>
      <c r="D18" s="899"/>
      <c r="E18" s="899"/>
      <c r="F18" s="899"/>
      <c r="G18" s="900"/>
      <c r="H18" s="898"/>
      <c r="I18" s="899"/>
      <c r="J18" s="899"/>
      <c r="K18" s="899"/>
      <c r="L18" s="900"/>
    </row>
    <row r="19" spans="2:13" x14ac:dyDescent="0.25">
      <c r="B19" s="898"/>
      <c r="C19" s="899"/>
      <c r="D19" s="899"/>
      <c r="E19" s="899"/>
      <c r="F19" s="899"/>
      <c r="G19" s="900"/>
      <c r="H19" s="898"/>
      <c r="I19" s="899"/>
      <c r="J19" s="899"/>
      <c r="K19" s="899"/>
      <c r="L19" s="900"/>
    </row>
    <row r="20" spans="2:13" ht="15.75" thickBot="1" x14ac:dyDescent="0.3">
      <c r="B20" s="898"/>
      <c r="C20" s="899"/>
      <c r="D20" s="899"/>
      <c r="E20" s="899"/>
      <c r="F20" s="899"/>
      <c r="G20" s="900"/>
      <c r="H20" s="898"/>
      <c r="I20" s="899"/>
      <c r="J20" s="899"/>
      <c r="K20" s="899"/>
      <c r="L20" s="900"/>
    </row>
    <row r="21" spans="2:13" ht="15" customHeight="1" x14ac:dyDescent="0.25">
      <c r="B21" s="975" t="s">
        <v>1222</v>
      </c>
      <c r="C21" s="976"/>
      <c r="D21" s="976"/>
      <c r="E21" s="976"/>
      <c r="F21" s="976"/>
      <c r="G21" s="977"/>
      <c r="H21" s="975" t="s">
        <v>1223</v>
      </c>
      <c r="I21" s="976"/>
      <c r="J21" s="976"/>
      <c r="K21" s="976"/>
      <c r="L21" s="976"/>
      <c r="M21" s="981"/>
    </row>
    <row r="22" spans="2:13" ht="37.5" customHeight="1" thickBot="1" x14ac:dyDescent="0.3">
      <c r="B22" s="978"/>
      <c r="C22" s="979"/>
      <c r="D22" s="979"/>
      <c r="E22" s="979"/>
      <c r="F22" s="979"/>
      <c r="G22" s="980"/>
      <c r="H22" s="978"/>
      <c r="I22" s="979"/>
      <c r="J22" s="979"/>
      <c r="K22" s="979"/>
      <c r="L22" s="979"/>
      <c r="M22" s="982"/>
    </row>
    <row r="23" spans="2:13" ht="15.75" customHeight="1" x14ac:dyDescent="0.25">
      <c r="B23" s="913" t="s">
        <v>499</v>
      </c>
      <c r="C23" s="914"/>
      <c r="D23" s="914"/>
      <c r="E23" s="914"/>
      <c r="F23" s="914"/>
      <c r="G23" s="915"/>
      <c r="H23" s="913" t="s">
        <v>500</v>
      </c>
      <c r="I23" s="914"/>
      <c r="J23" s="914"/>
      <c r="K23" s="914"/>
      <c r="L23" s="915"/>
    </row>
    <row r="24" spans="2:13" x14ac:dyDescent="0.25">
      <c r="B24" s="898"/>
      <c r="C24" s="899"/>
      <c r="D24" s="899"/>
      <c r="E24" s="899"/>
      <c r="F24" s="899"/>
      <c r="G24" s="900"/>
      <c r="H24" s="898"/>
      <c r="I24" s="899"/>
      <c r="J24" s="899"/>
      <c r="K24" s="899"/>
      <c r="L24" s="900"/>
    </row>
    <row r="25" spans="2:13" x14ac:dyDescent="0.25">
      <c r="B25" s="898"/>
      <c r="C25" s="899"/>
      <c r="D25" s="899"/>
      <c r="E25" s="899"/>
      <c r="F25" s="899"/>
      <c r="G25" s="900"/>
      <c r="H25" s="898"/>
      <c r="I25" s="899"/>
      <c r="J25" s="899"/>
      <c r="K25" s="899"/>
      <c r="L25" s="900"/>
    </row>
    <row r="26" spans="2:13" x14ac:dyDescent="0.25">
      <c r="B26" s="898"/>
      <c r="C26" s="899"/>
      <c r="D26" s="899"/>
      <c r="E26" s="899"/>
      <c r="F26" s="899"/>
      <c r="G26" s="900"/>
      <c r="H26" s="898"/>
      <c r="I26" s="899"/>
      <c r="J26" s="899"/>
      <c r="K26" s="899"/>
      <c r="L26" s="900"/>
    </row>
    <row r="27" spans="2:13" x14ac:dyDescent="0.25">
      <c r="B27" s="898"/>
      <c r="C27" s="899"/>
      <c r="D27" s="899"/>
      <c r="E27" s="899"/>
      <c r="F27" s="899"/>
      <c r="G27" s="900"/>
      <c r="H27" s="898"/>
      <c r="I27" s="899"/>
      <c r="J27" s="899"/>
      <c r="K27" s="899"/>
      <c r="L27" s="900"/>
    </row>
    <row r="28" spans="2:13" x14ac:dyDescent="0.25">
      <c r="B28" s="898"/>
      <c r="C28" s="899"/>
      <c r="D28" s="899"/>
      <c r="E28" s="899"/>
      <c r="F28" s="899"/>
      <c r="G28" s="900"/>
      <c r="H28" s="898"/>
      <c r="I28" s="899"/>
      <c r="J28" s="899"/>
      <c r="K28" s="899"/>
      <c r="L28" s="900"/>
    </row>
    <row r="29" spans="2:13" x14ac:dyDescent="0.25">
      <c r="B29" s="898"/>
      <c r="C29" s="899"/>
      <c r="D29" s="899"/>
      <c r="E29" s="899"/>
      <c r="F29" s="899"/>
      <c r="G29" s="900"/>
      <c r="H29" s="898"/>
      <c r="I29" s="899"/>
      <c r="J29" s="899"/>
      <c r="K29" s="899"/>
      <c r="L29" s="900"/>
    </row>
    <row r="30" spans="2:13" x14ac:dyDescent="0.25">
      <c r="B30" s="898"/>
      <c r="C30" s="899"/>
      <c r="D30" s="899"/>
      <c r="E30" s="899"/>
      <c r="F30" s="899"/>
      <c r="G30" s="900"/>
      <c r="H30" s="898"/>
      <c r="I30" s="899"/>
      <c r="J30" s="899"/>
      <c r="K30" s="899"/>
      <c r="L30" s="900"/>
    </row>
    <row r="31" spans="2:13" x14ac:dyDescent="0.25">
      <c r="B31" s="898"/>
      <c r="C31" s="899"/>
      <c r="D31" s="899"/>
      <c r="E31" s="899"/>
      <c r="F31" s="899"/>
      <c r="G31" s="900"/>
      <c r="H31" s="898"/>
      <c r="I31" s="899"/>
      <c r="J31" s="899"/>
      <c r="K31" s="899"/>
      <c r="L31" s="900"/>
    </row>
    <row r="32" spans="2:13" x14ac:dyDescent="0.25">
      <c r="B32" s="898"/>
      <c r="C32" s="899"/>
      <c r="D32" s="899"/>
      <c r="E32" s="899"/>
      <c r="F32" s="899"/>
      <c r="G32" s="900"/>
      <c r="H32" s="898"/>
      <c r="I32" s="899"/>
      <c r="J32" s="899"/>
      <c r="K32" s="899"/>
      <c r="L32" s="900"/>
    </row>
    <row r="33" spans="2:14" x14ac:dyDescent="0.25">
      <c r="B33" s="898"/>
      <c r="C33" s="899"/>
      <c r="D33" s="899"/>
      <c r="E33" s="899"/>
      <c r="F33" s="899"/>
      <c r="G33" s="900"/>
      <c r="H33" s="898"/>
      <c r="I33" s="899"/>
      <c r="J33" s="899"/>
      <c r="K33" s="899"/>
      <c r="L33" s="900"/>
      <c r="N33" s="322"/>
    </row>
    <row r="34" spans="2:14" x14ac:dyDescent="0.25">
      <c r="B34" s="898"/>
      <c r="C34" s="899"/>
      <c r="D34" s="899"/>
      <c r="E34" s="899"/>
      <c r="F34" s="899"/>
      <c r="G34" s="900"/>
      <c r="H34" s="898"/>
      <c r="I34" s="899"/>
      <c r="J34" s="899"/>
      <c r="K34" s="899"/>
      <c r="L34" s="900"/>
    </row>
    <row r="35" spans="2:14" x14ac:dyDescent="0.25">
      <c r="B35" s="898"/>
      <c r="C35" s="899"/>
      <c r="D35" s="899"/>
      <c r="E35" s="899"/>
      <c r="F35" s="899"/>
      <c r="G35" s="900"/>
      <c r="H35" s="898"/>
      <c r="I35" s="899"/>
      <c r="J35" s="899"/>
      <c r="K35" s="899"/>
      <c r="L35" s="900"/>
      <c r="N35" s="309"/>
    </row>
    <row r="36" spans="2:14" ht="15.75" thickBot="1" x14ac:dyDescent="0.3">
      <c r="B36" s="898"/>
      <c r="C36" s="899"/>
      <c r="D36" s="899"/>
      <c r="E36" s="899"/>
      <c r="F36" s="899"/>
      <c r="G36" s="900"/>
      <c r="H36" s="898"/>
      <c r="I36" s="899"/>
      <c r="J36" s="899"/>
      <c r="K36" s="899"/>
      <c r="L36" s="900"/>
    </row>
    <row r="37" spans="2:14" ht="15" customHeight="1" x14ac:dyDescent="0.25">
      <c r="B37" s="975" t="s">
        <v>1224</v>
      </c>
      <c r="C37" s="976"/>
      <c r="D37" s="976"/>
      <c r="E37" s="976"/>
      <c r="F37" s="976"/>
      <c r="G37" s="977"/>
      <c r="H37" s="975" t="s">
        <v>1225</v>
      </c>
      <c r="I37" s="976"/>
      <c r="J37" s="976"/>
      <c r="K37" s="976"/>
      <c r="L37" s="976"/>
      <c r="M37" s="967"/>
    </row>
    <row r="38" spans="2:14" ht="40.15" customHeight="1" thickBot="1" x14ac:dyDescent="0.3">
      <c r="B38" s="978"/>
      <c r="C38" s="979"/>
      <c r="D38" s="979"/>
      <c r="E38" s="979"/>
      <c r="F38" s="979"/>
      <c r="G38" s="980"/>
      <c r="H38" s="978"/>
      <c r="I38" s="979"/>
      <c r="J38" s="979"/>
      <c r="K38" s="979"/>
      <c r="L38" s="979"/>
      <c r="M38" s="968"/>
    </row>
    <row r="39" spans="2:14" ht="26.25" customHeight="1" thickBot="1" x14ac:dyDescent="0.3">
      <c r="B39" s="969" t="s">
        <v>508</v>
      </c>
      <c r="C39" s="970"/>
      <c r="D39" s="970"/>
      <c r="E39" s="970"/>
      <c r="F39" s="970"/>
      <c r="G39" s="970"/>
      <c r="H39" s="970"/>
      <c r="I39" s="970"/>
      <c r="J39" s="970"/>
      <c r="K39" s="970"/>
      <c r="L39" s="971"/>
      <c r="M39" s="257"/>
    </row>
    <row r="40" spans="2:14" x14ac:dyDescent="0.25">
      <c r="B40" s="913" t="s">
        <v>501</v>
      </c>
      <c r="C40" s="914"/>
      <c r="D40" s="914"/>
      <c r="E40" s="914"/>
      <c r="F40" s="914"/>
      <c r="G40" s="915"/>
      <c r="H40" s="913" t="s">
        <v>502</v>
      </c>
      <c r="I40" s="914"/>
      <c r="J40" s="914"/>
      <c r="K40" s="914"/>
      <c r="L40" s="915"/>
    </row>
    <row r="41" spans="2:14" x14ac:dyDescent="0.25">
      <c r="B41" s="898"/>
      <c r="C41" s="899"/>
      <c r="D41" s="899"/>
      <c r="E41" s="899"/>
      <c r="F41" s="899"/>
      <c r="G41" s="900"/>
      <c r="H41" s="898"/>
      <c r="I41" s="899"/>
      <c r="J41" s="899"/>
      <c r="K41" s="899"/>
      <c r="L41" s="900"/>
    </row>
    <row r="42" spans="2:14" x14ac:dyDescent="0.25">
      <c r="B42" s="898"/>
      <c r="C42" s="899"/>
      <c r="D42" s="899"/>
      <c r="E42" s="899"/>
      <c r="F42" s="899"/>
      <c r="G42" s="900"/>
      <c r="H42" s="898"/>
      <c r="I42" s="899"/>
      <c r="J42" s="899"/>
      <c r="K42" s="899"/>
      <c r="L42" s="900"/>
    </row>
    <row r="43" spans="2:14" x14ac:dyDescent="0.25">
      <c r="B43" s="898"/>
      <c r="C43" s="899"/>
      <c r="D43" s="899"/>
      <c r="E43" s="899"/>
      <c r="F43" s="899"/>
      <c r="G43" s="900"/>
      <c r="H43" s="898"/>
      <c r="I43" s="899"/>
      <c r="J43" s="899"/>
      <c r="K43" s="899"/>
      <c r="L43" s="900"/>
    </row>
    <row r="44" spans="2:14" x14ac:dyDescent="0.25">
      <c r="B44" s="898"/>
      <c r="C44" s="899"/>
      <c r="D44" s="899"/>
      <c r="E44" s="899"/>
      <c r="F44" s="899"/>
      <c r="G44" s="900"/>
      <c r="H44" s="898"/>
      <c r="I44" s="899"/>
      <c r="J44" s="899"/>
      <c r="K44" s="899"/>
      <c r="L44" s="900"/>
    </row>
    <row r="45" spans="2:14" x14ac:dyDescent="0.25">
      <c r="B45" s="898"/>
      <c r="C45" s="899"/>
      <c r="D45" s="899"/>
      <c r="E45" s="899"/>
      <c r="F45" s="899"/>
      <c r="G45" s="900"/>
      <c r="H45" s="898"/>
      <c r="I45" s="899"/>
      <c r="J45" s="899"/>
      <c r="K45" s="899"/>
      <c r="L45" s="900"/>
    </row>
    <row r="46" spans="2:14" x14ac:dyDescent="0.25">
      <c r="B46" s="898"/>
      <c r="C46" s="899"/>
      <c r="D46" s="899"/>
      <c r="E46" s="899"/>
      <c r="F46" s="899"/>
      <c r="G46" s="900"/>
      <c r="H46" s="898"/>
      <c r="I46" s="899"/>
      <c r="J46" s="899"/>
      <c r="K46" s="899"/>
      <c r="L46" s="900"/>
    </row>
    <row r="47" spans="2:14" x14ac:dyDescent="0.25">
      <c r="B47" s="898"/>
      <c r="C47" s="899"/>
      <c r="D47" s="899"/>
      <c r="E47" s="899"/>
      <c r="F47" s="899"/>
      <c r="G47" s="900"/>
      <c r="H47" s="898"/>
      <c r="I47" s="899"/>
      <c r="J47" s="899"/>
      <c r="K47" s="899"/>
      <c r="L47" s="900"/>
    </row>
    <row r="48" spans="2:14" x14ac:dyDescent="0.25">
      <c r="B48" s="898"/>
      <c r="C48" s="899"/>
      <c r="D48" s="899"/>
      <c r="E48" s="899"/>
      <c r="F48" s="899"/>
      <c r="G48" s="900"/>
      <c r="H48" s="898"/>
      <c r="I48" s="899"/>
      <c r="J48" s="899"/>
      <c r="K48" s="899"/>
      <c r="L48" s="900"/>
    </row>
    <row r="49" spans="2:13" x14ac:dyDescent="0.25">
      <c r="B49" s="898"/>
      <c r="C49" s="899"/>
      <c r="D49" s="899"/>
      <c r="E49" s="899"/>
      <c r="F49" s="899"/>
      <c r="G49" s="900"/>
      <c r="H49" s="898"/>
      <c r="I49" s="899"/>
      <c r="J49" s="899"/>
      <c r="K49" s="899"/>
      <c r="L49" s="900"/>
    </row>
    <row r="50" spans="2:13" x14ac:dyDescent="0.25">
      <c r="B50" s="898"/>
      <c r="C50" s="899"/>
      <c r="D50" s="899"/>
      <c r="E50" s="899"/>
      <c r="F50" s="899"/>
      <c r="G50" s="900"/>
      <c r="H50" s="898"/>
      <c r="I50" s="899"/>
      <c r="J50" s="899"/>
      <c r="K50" s="899"/>
      <c r="L50" s="900"/>
    </row>
    <row r="51" spans="2:13" x14ac:dyDescent="0.25">
      <c r="B51" s="898"/>
      <c r="C51" s="899"/>
      <c r="D51" s="899"/>
      <c r="E51" s="899"/>
      <c r="F51" s="899"/>
      <c r="G51" s="900"/>
      <c r="H51" s="898"/>
      <c r="I51" s="899"/>
      <c r="J51" s="899"/>
      <c r="K51" s="899"/>
      <c r="L51" s="900"/>
    </row>
    <row r="52" spans="2:13" x14ac:dyDescent="0.25">
      <c r="B52" s="898"/>
      <c r="C52" s="899"/>
      <c r="D52" s="899"/>
      <c r="E52" s="899"/>
      <c r="F52" s="899"/>
      <c r="G52" s="900"/>
      <c r="H52" s="898"/>
      <c r="I52" s="899"/>
      <c r="J52" s="899"/>
      <c r="K52" s="899"/>
      <c r="L52" s="900"/>
    </row>
    <row r="53" spans="2:13" ht="15.75" thickBot="1" x14ac:dyDescent="0.3">
      <c r="B53" s="898"/>
      <c r="C53" s="899"/>
      <c r="D53" s="899"/>
      <c r="E53" s="899"/>
      <c r="F53" s="899"/>
      <c r="G53" s="900"/>
      <c r="H53" s="898"/>
      <c r="I53" s="899"/>
      <c r="J53" s="899"/>
      <c r="K53" s="899"/>
      <c r="L53" s="900"/>
    </row>
    <row r="54" spans="2:13" ht="15" customHeight="1" x14ac:dyDescent="0.25">
      <c r="B54" s="975" t="s">
        <v>1226</v>
      </c>
      <c r="C54" s="976"/>
      <c r="D54" s="976"/>
      <c r="E54" s="976"/>
      <c r="F54" s="976"/>
      <c r="G54" s="977"/>
      <c r="H54" s="975" t="s">
        <v>1227</v>
      </c>
      <c r="I54" s="976"/>
      <c r="J54" s="976"/>
      <c r="K54" s="976"/>
      <c r="L54" s="976"/>
      <c r="M54" s="967"/>
    </row>
    <row r="55" spans="2:13" ht="36" customHeight="1" thickBot="1" x14ac:dyDescent="0.3">
      <c r="B55" s="978"/>
      <c r="C55" s="979"/>
      <c r="D55" s="979"/>
      <c r="E55" s="979"/>
      <c r="F55" s="979"/>
      <c r="G55" s="980"/>
      <c r="H55" s="978"/>
      <c r="I55" s="979"/>
      <c r="J55" s="979"/>
      <c r="K55" s="979"/>
      <c r="L55" s="979"/>
      <c r="M55" s="968"/>
    </row>
    <row r="56" spans="2:13" ht="15" customHeight="1" x14ac:dyDescent="0.25">
      <c r="B56" s="913" t="s">
        <v>501</v>
      </c>
      <c r="C56" s="914"/>
      <c r="D56" s="914"/>
      <c r="E56" s="914"/>
      <c r="F56" s="914"/>
      <c r="G56" s="915"/>
      <c r="H56" s="913" t="s">
        <v>502</v>
      </c>
      <c r="I56" s="914"/>
      <c r="J56" s="914"/>
      <c r="K56" s="914"/>
      <c r="L56" s="915"/>
    </row>
    <row r="57" spans="2:13" ht="15" customHeight="1" x14ac:dyDescent="0.25">
      <c r="B57" s="898"/>
      <c r="C57" s="899"/>
      <c r="D57" s="899"/>
      <c r="E57" s="899"/>
      <c r="F57" s="899"/>
      <c r="G57" s="900"/>
      <c r="H57" s="898"/>
      <c r="I57" s="899"/>
      <c r="J57" s="899"/>
      <c r="K57" s="899"/>
      <c r="L57" s="900"/>
    </row>
    <row r="58" spans="2:13" ht="15" customHeight="1" x14ac:dyDescent="0.25">
      <c r="B58" s="898"/>
      <c r="C58" s="899"/>
      <c r="D58" s="899"/>
      <c r="E58" s="899"/>
      <c r="F58" s="899"/>
      <c r="G58" s="900"/>
      <c r="H58" s="898"/>
      <c r="I58" s="899"/>
      <c r="J58" s="899"/>
      <c r="K58" s="899"/>
      <c r="L58" s="900"/>
    </row>
    <row r="59" spans="2:13" ht="15" customHeight="1" x14ac:dyDescent="0.25">
      <c r="B59" s="898"/>
      <c r="C59" s="899"/>
      <c r="D59" s="899"/>
      <c r="E59" s="899"/>
      <c r="F59" s="899"/>
      <c r="G59" s="900"/>
      <c r="H59" s="898"/>
      <c r="I59" s="899"/>
      <c r="J59" s="899"/>
      <c r="K59" s="899"/>
      <c r="L59" s="900"/>
    </row>
    <row r="60" spans="2:13" ht="15" customHeight="1" x14ac:dyDescent="0.25">
      <c r="B60" s="898"/>
      <c r="C60" s="899"/>
      <c r="D60" s="899"/>
      <c r="E60" s="899"/>
      <c r="F60" s="899"/>
      <c r="G60" s="900"/>
      <c r="H60" s="898"/>
      <c r="I60" s="899"/>
      <c r="J60" s="899"/>
      <c r="K60" s="899"/>
      <c r="L60" s="900"/>
    </row>
    <row r="61" spans="2:13" ht="15" customHeight="1" x14ac:dyDescent="0.25">
      <c r="B61" s="898"/>
      <c r="C61" s="899"/>
      <c r="D61" s="899"/>
      <c r="E61" s="899"/>
      <c r="F61" s="899"/>
      <c r="G61" s="900"/>
      <c r="H61" s="898"/>
      <c r="I61" s="899"/>
      <c r="J61" s="899"/>
      <c r="K61" s="899"/>
      <c r="L61" s="900"/>
    </row>
    <row r="62" spans="2:13" ht="15" customHeight="1" x14ac:dyDescent="0.25">
      <c r="B62" s="898"/>
      <c r="C62" s="899"/>
      <c r="D62" s="899"/>
      <c r="E62" s="899"/>
      <c r="F62" s="899"/>
      <c r="G62" s="900"/>
      <c r="H62" s="898"/>
      <c r="I62" s="899"/>
      <c r="J62" s="899"/>
      <c r="K62" s="899"/>
      <c r="L62" s="900"/>
    </row>
    <row r="63" spans="2:13" ht="15" customHeight="1" x14ac:dyDescent="0.25">
      <c r="B63" s="898"/>
      <c r="C63" s="899"/>
      <c r="D63" s="899"/>
      <c r="E63" s="899"/>
      <c r="F63" s="899"/>
      <c r="G63" s="900"/>
      <c r="H63" s="898"/>
      <c r="I63" s="899"/>
      <c r="J63" s="899"/>
      <c r="K63" s="899"/>
      <c r="L63" s="900"/>
    </row>
    <row r="64" spans="2:13" ht="15" customHeight="1" x14ac:dyDescent="0.25">
      <c r="B64" s="898"/>
      <c r="C64" s="899"/>
      <c r="D64" s="899"/>
      <c r="E64" s="899"/>
      <c r="F64" s="899"/>
      <c r="G64" s="900"/>
      <c r="H64" s="898"/>
      <c r="I64" s="899"/>
      <c r="J64" s="899"/>
      <c r="K64" s="899"/>
      <c r="L64" s="900"/>
    </row>
    <row r="65" spans="2:15" ht="15" customHeight="1" x14ac:dyDescent="0.25">
      <c r="B65" s="898"/>
      <c r="C65" s="899"/>
      <c r="D65" s="899"/>
      <c r="E65" s="899"/>
      <c r="F65" s="899"/>
      <c r="G65" s="900"/>
      <c r="H65" s="898"/>
      <c r="I65" s="899"/>
      <c r="J65" s="899"/>
      <c r="K65" s="899"/>
      <c r="L65" s="900"/>
    </row>
    <row r="66" spans="2:15" ht="15" customHeight="1" x14ac:dyDescent="0.25">
      <c r="B66" s="898"/>
      <c r="C66" s="899"/>
      <c r="D66" s="899"/>
      <c r="E66" s="899"/>
      <c r="F66" s="899"/>
      <c r="G66" s="900"/>
      <c r="H66" s="898"/>
      <c r="I66" s="899"/>
      <c r="J66" s="899"/>
      <c r="K66" s="899"/>
      <c r="L66" s="900"/>
      <c r="O66" s="110"/>
    </row>
    <row r="67" spans="2:15" ht="15" customHeight="1" x14ac:dyDescent="0.25">
      <c r="B67" s="898"/>
      <c r="C67" s="899"/>
      <c r="D67" s="899"/>
      <c r="E67" s="899"/>
      <c r="F67" s="899"/>
      <c r="G67" s="900"/>
      <c r="H67" s="898"/>
      <c r="I67" s="899"/>
      <c r="J67" s="899"/>
      <c r="K67" s="899"/>
      <c r="L67" s="900"/>
    </row>
    <row r="68" spans="2:15" ht="15" customHeight="1" x14ac:dyDescent="0.25">
      <c r="B68" s="898"/>
      <c r="C68" s="899"/>
      <c r="D68" s="899"/>
      <c r="E68" s="899"/>
      <c r="F68" s="899"/>
      <c r="G68" s="900"/>
      <c r="H68" s="898"/>
      <c r="I68" s="899"/>
      <c r="J68" s="899"/>
      <c r="K68" s="899"/>
      <c r="L68" s="900"/>
    </row>
    <row r="69" spans="2:15" ht="15.75" customHeight="1" thickBot="1" x14ac:dyDescent="0.3">
      <c r="B69" s="898"/>
      <c r="C69" s="899"/>
      <c r="D69" s="899"/>
      <c r="E69" s="899"/>
      <c r="F69" s="899"/>
      <c r="G69" s="900"/>
      <c r="H69" s="898"/>
      <c r="I69" s="899"/>
      <c r="J69" s="899"/>
      <c r="K69" s="899"/>
      <c r="L69" s="900"/>
    </row>
    <row r="70" spans="2:15" ht="23.25" customHeight="1" x14ac:dyDescent="0.25">
      <c r="B70" s="975" t="s">
        <v>1228</v>
      </c>
      <c r="C70" s="976"/>
      <c r="D70" s="976"/>
      <c r="E70" s="976"/>
      <c r="F70" s="976"/>
      <c r="G70" s="977"/>
      <c r="H70" s="975" t="s">
        <v>1229</v>
      </c>
      <c r="I70" s="976"/>
      <c r="J70" s="976"/>
      <c r="K70" s="976"/>
      <c r="L70" s="976"/>
      <c r="M70" s="967"/>
    </row>
    <row r="71" spans="2:15" ht="25.5" customHeight="1" thickBot="1" x14ac:dyDescent="0.3">
      <c r="B71" s="978"/>
      <c r="C71" s="979"/>
      <c r="D71" s="979"/>
      <c r="E71" s="979"/>
      <c r="F71" s="979"/>
      <c r="G71" s="980"/>
      <c r="H71" s="978"/>
      <c r="I71" s="979"/>
      <c r="J71" s="979"/>
      <c r="K71" s="979"/>
      <c r="L71" s="979"/>
      <c r="M71" s="968"/>
    </row>
    <row r="72" spans="2:15" ht="25.5" customHeight="1" thickBot="1" x14ac:dyDescent="0.3">
      <c r="B72" s="969" t="s">
        <v>509</v>
      </c>
      <c r="C72" s="970"/>
      <c r="D72" s="970"/>
      <c r="E72" s="970"/>
      <c r="F72" s="970"/>
      <c r="G72" s="970"/>
      <c r="H72" s="970"/>
      <c r="I72" s="970"/>
      <c r="J72" s="970"/>
      <c r="K72" s="970"/>
      <c r="L72" s="971"/>
    </row>
    <row r="73" spans="2:15" x14ac:dyDescent="0.25">
      <c r="B73" s="913" t="s">
        <v>501</v>
      </c>
      <c r="C73" s="914"/>
      <c r="D73" s="914"/>
      <c r="E73" s="914"/>
      <c r="F73" s="914"/>
      <c r="G73" s="915"/>
      <c r="H73" s="913" t="s">
        <v>502</v>
      </c>
      <c r="I73" s="914"/>
      <c r="J73" s="914"/>
      <c r="K73" s="914"/>
      <c r="L73" s="915"/>
    </row>
    <row r="74" spans="2:15" x14ac:dyDescent="0.25">
      <c r="B74" s="898"/>
      <c r="C74" s="899"/>
      <c r="D74" s="899"/>
      <c r="E74" s="899"/>
      <c r="F74" s="899"/>
      <c r="G74" s="900"/>
      <c r="H74" s="898"/>
      <c r="I74" s="899"/>
      <c r="J74" s="899"/>
      <c r="K74" s="899"/>
      <c r="L74" s="900"/>
    </row>
    <row r="75" spans="2:15" x14ac:dyDescent="0.25">
      <c r="B75" s="898"/>
      <c r="C75" s="899"/>
      <c r="D75" s="899"/>
      <c r="E75" s="899"/>
      <c r="F75" s="899"/>
      <c r="G75" s="900"/>
      <c r="H75" s="898"/>
      <c r="I75" s="899"/>
      <c r="J75" s="899"/>
      <c r="K75" s="899"/>
      <c r="L75" s="900"/>
    </row>
    <row r="76" spans="2:15" x14ac:dyDescent="0.25">
      <c r="B76" s="898"/>
      <c r="C76" s="899"/>
      <c r="D76" s="899"/>
      <c r="E76" s="899"/>
      <c r="F76" s="899"/>
      <c r="G76" s="900"/>
      <c r="H76" s="898"/>
      <c r="I76" s="899"/>
      <c r="J76" s="899"/>
      <c r="K76" s="899"/>
      <c r="L76" s="900"/>
    </row>
    <row r="77" spans="2:15" x14ac:dyDescent="0.25">
      <c r="B77" s="898"/>
      <c r="C77" s="899"/>
      <c r="D77" s="899"/>
      <c r="E77" s="899"/>
      <c r="F77" s="899"/>
      <c r="G77" s="900"/>
      <c r="H77" s="898"/>
      <c r="I77" s="899"/>
      <c r="J77" s="899"/>
      <c r="K77" s="899"/>
      <c r="L77" s="900"/>
    </row>
    <row r="78" spans="2:15" x14ac:dyDescent="0.25">
      <c r="B78" s="898"/>
      <c r="C78" s="899"/>
      <c r="D78" s="899"/>
      <c r="E78" s="899"/>
      <c r="F78" s="899"/>
      <c r="G78" s="900"/>
      <c r="H78" s="898"/>
      <c r="I78" s="899"/>
      <c r="J78" s="899"/>
      <c r="K78" s="899"/>
      <c r="L78" s="900"/>
    </row>
    <row r="79" spans="2:15" x14ac:dyDescent="0.25">
      <c r="B79" s="898"/>
      <c r="C79" s="899"/>
      <c r="D79" s="899"/>
      <c r="E79" s="899"/>
      <c r="F79" s="899"/>
      <c r="G79" s="900"/>
      <c r="H79" s="898"/>
      <c r="I79" s="899"/>
      <c r="J79" s="899"/>
      <c r="K79" s="899"/>
      <c r="L79" s="900"/>
    </row>
    <row r="80" spans="2:15" x14ac:dyDescent="0.25">
      <c r="B80" s="898"/>
      <c r="C80" s="899"/>
      <c r="D80" s="899"/>
      <c r="E80" s="899"/>
      <c r="F80" s="899"/>
      <c r="G80" s="900"/>
      <c r="H80" s="898"/>
      <c r="I80" s="899"/>
      <c r="J80" s="899"/>
      <c r="K80" s="899"/>
      <c r="L80" s="900"/>
    </row>
    <row r="81" spans="2:13" x14ac:dyDescent="0.25">
      <c r="B81" s="898"/>
      <c r="C81" s="899"/>
      <c r="D81" s="899"/>
      <c r="E81" s="899"/>
      <c r="F81" s="899"/>
      <c r="G81" s="900"/>
      <c r="H81" s="898"/>
      <c r="I81" s="899"/>
      <c r="J81" s="899"/>
      <c r="K81" s="899"/>
      <c r="L81" s="900"/>
    </row>
    <row r="82" spans="2:13" x14ac:dyDescent="0.25">
      <c r="B82" s="898"/>
      <c r="C82" s="899"/>
      <c r="D82" s="899"/>
      <c r="E82" s="899"/>
      <c r="F82" s="899"/>
      <c r="G82" s="900"/>
      <c r="H82" s="898"/>
      <c r="I82" s="899"/>
      <c r="J82" s="899"/>
      <c r="K82" s="899"/>
      <c r="L82" s="900"/>
    </row>
    <row r="83" spans="2:13" x14ac:dyDescent="0.25">
      <c r="B83" s="898"/>
      <c r="C83" s="899"/>
      <c r="D83" s="899"/>
      <c r="E83" s="899"/>
      <c r="F83" s="899"/>
      <c r="G83" s="900"/>
      <c r="H83" s="898"/>
      <c r="I83" s="899"/>
      <c r="J83" s="899"/>
      <c r="K83" s="899"/>
      <c r="L83" s="900"/>
    </row>
    <row r="84" spans="2:13" x14ac:dyDescent="0.25">
      <c r="B84" s="898"/>
      <c r="C84" s="899"/>
      <c r="D84" s="899"/>
      <c r="E84" s="899"/>
      <c r="F84" s="899"/>
      <c r="G84" s="900"/>
      <c r="H84" s="898"/>
      <c r="I84" s="899"/>
      <c r="J84" s="899"/>
      <c r="K84" s="899"/>
      <c r="L84" s="900"/>
    </row>
    <row r="85" spans="2:13" x14ac:dyDescent="0.25">
      <c r="B85" s="898"/>
      <c r="C85" s="899"/>
      <c r="D85" s="899"/>
      <c r="E85" s="899"/>
      <c r="F85" s="899"/>
      <c r="G85" s="900"/>
      <c r="H85" s="898"/>
      <c r="I85" s="899"/>
      <c r="J85" s="899"/>
      <c r="K85" s="899"/>
      <c r="L85" s="900"/>
    </row>
    <row r="86" spans="2:13" x14ac:dyDescent="0.25">
      <c r="B86" s="898"/>
      <c r="C86" s="899"/>
      <c r="D86" s="899"/>
      <c r="E86" s="899"/>
      <c r="F86" s="899"/>
      <c r="G86" s="900"/>
      <c r="H86" s="898"/>
      <c r="I86" s="899"/>
      <c r="J86" s="899"/>
      <c r="K86" s="899"/>
      <c r="L86" s="900"/>
    </row>
    <row r="87" spans="2:13" ht="24.75" customHeight="1" x14ac:dyDescent="0.25">
      <c r="B87" s="989" t="s">
        <v>1230</v>
      </c>
      <c r="C87" s="990"/>
      <c r="D87" s="990"/>
      <c r="E87" s="990"/>
      <c r="F87" s="990"/>
      <c r="G87" s="991"/>
      <c r="H87" s="983" t="s">
        <v>1231</v>
      </c>
      <c r="I87" s="984"/>
      <c r="J87" s="984"/>
      <c r="K87" s="984"/>
      <c r="L87" s="985"/>
      <c r="M87" s="983"/>
    </row>
    <row r="88" spans="2:13" ht="21" customHeight="1" thickBot="1" x14ac:dyDescent="0.3">
      <c r="B88" s="992"/>
      <c r="C88" s="993"/>
      <c r="D88" s="993"/>
      <c r="E88" s="993"/>
      <c r="F88" s="993"/>
      <c r="G88" s="994"/>
      <c r="H88" s="986"/>
      <c r="I88" s="987"/>
      <c r="J88" s="987"/>
      <c r="K88" s="987"/>
      <c r="L88" s="988"/>
      <c r="M88" s="986"/>
    </row>
    <row r="89" spans="2:13" x14ac:dyDescent="0.25">
      <c r="B89" s="913"/>
      <c r="C89" s="914"/>
      <c r="D89" s="914"/>
      <c r="E89" s="914"/>
      <c r="F89" s="914"/>
      <c r="G89" s="915"/>
      <c r="H89" s="913"/>
      <c r="I89" s="914"/>
      <c r="J89" s="914"/>
      <c r="K89" s="914"/>
      <c r="L89" s="915"/>
    </row>
    <row r="90" spans="2:13" x14ac:dyDescent="0.25">
      <c r="B90" s="898"/>
      <c r="C90" s="899"/>
      <c r="D90" s="899"/>
      <c r="E90" s="899"/>
      <c r="F90" s="899"/>
      <c r="G90" s="900"/>
      <c r="H90" s="898"/>
      <c r="I90" s="899"/>
      <c r="J90" s="899"/>
      <c r="K90" s="899"/>
      <c r="L90" s="900"/>
    </row>
    <row r="91" spans="2:13" x14ac:dyDescent="0.25">
      <c r="B91" s="898"/>
      <c r="C91" s="899"/>
      <c r="D91" s="899"/>
      <c r="E91" s="899"/>
      <c r="F91" s="899"/>
      <c r="G91" s="900"/>
      <c r="H91" s="898"/>
      <c r="I91" s="899"/>
      <c r="J91" s="899"/>
      <c r="K91" s="899"/>
      <c r="L91" s="900"/>
    </row>
    <row r="92" spans="2:13" x14ac:dyDescent="0.25">
      <c r="B92" s="898"/>
      <c r="C92" s="899"/>
      <c r="D92" s="899"/>
      <c r="E92" s="899"/>
      <c r="F92" s="899"/>
      <c r="G92" s="900"/>
      <c r="H92" s="898"/>
      <c r="I92" s="899"/>
      <c r="J92" s="899"/>
      <c r="K92" s="899"/>
      <c r="L92" s="900"/>
    </row>
    <row r="93" spans="2:13" x14ac:dyDescent="0.25">
      <c r="B93" s="898"/>
      <c r="C93" s="899"/>
      <c r="D93" s="899"/>
      <c r="E93" s="899"/>
      <c r="F93" s="899"/>
      <c r="G93" s="900"/>
      <c r="H93" s="898"/>
      <c r="I93" s="899"/>
      <c r="J93" s="899"/>
      <c r="K93" s="899"/>
      <c r="L93" s="900"/>
    </row>
    <row r="94" spans="2:13" x14ac:dyDescent="0.25">
      <c r="B94" s="898"/>
      <c r="C94" s="899"/>
      <c r="D94" s="899"/>
      <c r="E94" s="899"/>
      <c r="F94" s="899"/>
      <c r="G94" s="900"/>
      <c r="H94" s="898"/>
      <c r="I94" s="899"/>
      <c r="J94" s="899"/>
      <c r="K94" s="899"/>
      <c r="L94" s="900"/>
    </row>
    <row r="95" spans="2:13" x14ac:dyDescent="0.25">
      <c r="B95" s="898"/>
      <c r="C95" s="899"/>
      <c r="D95" s="899"/>
      <c r="E95" s="899"/>
      <c r="F95" s="899"/>
      <c r="G95" s="900"/>
      <c r="H95" s="898"/>
      <c r="I95" s="899"/>
      <c r="J95" s="899"/>
      <c r="K95" s="899"/>
      <c r="L95" s="900"/>
    </row>
    <row r="96" spans="2:13" x14ac:dyDescent="0.25">
      <c r="B96" s="898"/>
      <c r="C96" s="899"/>
      <c r="D96" s="899"/>
      <c r="E96" s="899"/>
      <c r="F96" s="899"/>
      <c r="G96" s="900"/>
      <c r="H96" s="898"/>
      <c r="I96" s="899"/>
      <c r="J96" s="899"/>
      <c r="K96" s="899"/>
      <c r="L96" s="900"/>
    </row>
    <row r="97" spans="2:12" x14ac:dyDescent="0.25">
      <c r="B97" s="898"/>
      <c r="C97" s="899"/>
      <c r="D97" s="899"/>
      <c r="E97" s="899"/>
      <c r="F97" s="899"/>
      <c r="G97" s="900"/>
      <c r="H97" s="898"/>
      <c r="I97" s="899"/>
      <c r="J97" s="899"/>
      <c r="K97" s="899"/>
      <c r="L97" s="900"/>
    </row>
    <row r="98" spans="2:12" x14ac:dyDescent="0.25">
      <c r="B98" s="898"/>
      <c r="C98" s="899"/>
      <c r="D98" s="899"/>
      <c r="E98" s="899"/>
      <c r="F98" s="899"/>
      <c r="G98" s="900"/>
      <c r="H98" s="898"/>
      <c r="I98" s="899"/>
      <c r="J98" s="899"/>
      <c r="K98" s="899"/>
      <c r="L98" s="900"/>
    </row>
    <row r="99" spans="2:12" x14ac:dyDescent="0.25">
      <c r="B99" s="898"/>
      <c r="C99" s="899"/>
      <c r="D99" s="899"/>
      <c r="E99" s="899"/>
      <c r="F99" s="899"/>
      <c r="G99" s="900"/>
      <c r="H99" s="898"/>
      <c r="I99" s="899"/>
      <c r="J99" s="899"/>
      <c r="K99" s="899"/>
      <c r="L99" s="900"/>
    </row>
    <row r="100" spans="2:12" x14ac:dyDescent="0.25">
      <c r="B100" s="898"/>
      <c r="C100" s="899"/>
      <c r="D100" s="899"/>
      <c r="E100" s="899"/>
      <c r="F100" s="899"/>
      <c r="G100" s="900"/>
      <c r="H100" s="898"/>
      <c r="I100" s="899"/>
      <c r="J100" s="899"/>
      <c r="K100" s="899"/>
      <c r="L100" s="900"/>
    </row>
    <row r="101" spans="2:12" x14ac:dyDescent="0.25">
      <c r="B101" s="898"/>
      <c r="C101" s="899"/>
      <c r="D101" s="899"/>
      <c r="E101" s="899"/>
      <c r="F101" s="899"/>
      <c r="G101" s="900"/>
      <c r="H101" s="898"/>
      <c r="I101" s="899"/>
      <c r="J101" s="899"/>
      <c r="K101" s="899"/>
      <c r="L101" s="900"/>
    </row>
    <row r="102" spans="2:12" x14ac:dyDescent="0.25">
      <c r="B102" s="898"/>
      <c r="C102" s="899"/>
      <c r="D102" s="899"/>
      <c r="E102" s="899"/>
      <c r="F102" s="899"/>
      <c r="G102" s="900"/>
      <c r="H102" s="898"/>
      <c r="I102" s="899"/>
      <c r="J102" s="899"/>
      <c r="K102" s="899"/>
      <c r="L102" s="900"/>
    </row>
    <row r="103" spans="2:12" ht="15.75" customHeight="1" x14ac:dyDescent="0.25">
      <c r="B103" s="983" t="s">
        <v>1232</v>
      </c>
      <c r="C103" s="984"/>
      <c r="D103" s="984"/>
      <c r="E103" s="984"/>
      <c r="F103" s="984"/>
      <c r="G103" s="985"/>
      <c r="H103" s="983" t="s">
        <v>1233</v>
      </c>
      <c r="I103" s="984"/>
      <c r="J103" s="984"/>
      <c r="K103" s="984"/>
      <c r="L103" s="985"/>
    </row>
    <row r="104" spans="2:12" ht="31.5" customHeight="1" x14ac:dyDescent="0.25">
      <c r="B104" s="986"/>
      <c r="C104" s="987"/>
      <c r="D104" s="987"/>
      <c r="E104" s="987"/>
      <c r="F104" s="987"/>
      <c r="G104" s="988"/>
      <c r="H104" s="986"/>
      <c r="I104" s="987"/>
      <c r="J104" s="987"/>
      <c r="K104" s="987"/>
      <c r="L104" s="988"/>
    </row>
  </sheetData>
  <mergeCells count="39">
    <mergeCell ref="M54:M55"/>
    <mergeCell ref="B103:G104"/>
    <mergeCell ref="H103:L104"/>
    <mergeCell ref="B70:G71"/>
    <mergeCell ref="H70:L71"/>
    <mergeCell ref="M70:M71"/>
    <mergeCell ref="B72:L72"/>
    <mergeCell ref="B73:G86"/>
    <mergeCell ref="H73:L86"/>
    <mergeCell ref="B87:G88"/>
    <mergeCell ref="H87:L88"/>
    <mergeCell ref="M87:M88"/>
    <mergeCell ref="B89:G102"/>
    <mergeCell ref="H89:L102"/>
    <mergeCell ref="B56:G69"/>
    <mergeCell ref="H56:L69"/>
    <mergeCell ref="B23:G36"/>
    <mergeCell ref="H23:L36"/>
    <mergeCell ref="B37:G38"/>
    <mergeCell ref="H37:L38"/>
    <mergeCell ref="B40:G53"/>
    <mergeCell ref="H40:L53"/>
    <mergeCell ref="B54:G55"/>
    <mergeCell ref="H54:L55"/>
    <mergeCell ref="M37:M38"/>
    <mergeCell ref="B39:L39"/>
    <mergeCell ref="B6:L6"/>
    <mergeCell ref="B7:G20"/>
    <mergeCell ref="H7:L20"/>
    <mergeCell ref="B21:G22"/>
    <mergeCell ref="H21:L22"/>
    <mergeCell ref="M21:M22"/>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EAF3A3-61D3-4FF3-AFA5-5556D88B03C0}">
  <dimension ref="B1:P277"/>
  <sheetViews>
    <sheetView view="pageBreakPreview" topLeftCell="A28" zoomScaleNormal="100" zoomScaleSheetLayoutView="100" zoomScalePageLayoutView="110" workbookViewId="0">
      <selection activeCell="N51" sqref="N51"/>
    </sheetView>
  </sheetViews>
  <sheetFormatPr baseColWidth="10" defaultColWidth="12" defaultRowHeight="15" x14ac:dyDescent="0.25"/>
  <cols>
    <col min="1" max="1" width="3.85546875" style="129" customWidth="1"/>
    <col min="2" max="2" width="4.85546875" style="129" customWidth="1"/>
    <col min="3" max="3" width="8.7109375" style="129" customWidth="1"/>
    <col min="4" max="4" width="8.42578125" style="129" customWidth="1"/>
    <col min="5" max="5" width="12" style="129"/>
    <col min="6" max="6" width="17.5703125" style="129" customWidth="1"/>
    <col min="7" max="7" width="10" style="129" customWidth="1"/>
    <col min="8" max="8" width="5.7109375" style="129" customWidth="1"/>
    <col min="9" max="9" width="23.5703125" style="129" customWidth="1"/>
    <col min="10" max="10" width="13.7109375" style="129" customWidth="1"/>
    <col min="11" max="11" width="14.140625" style="129" customWidth="1"/>
    <col min="12" max="12" width="3.5703125" style="129" customWidth="1"/>
    <col min="13" max="13" width="12.28515625" style="129" hidden="1" customWidth="1"/>
    <col min="14" max="16384" width="12" style="129"/>
  </cols>
  <sheetData>
    <row r="1" spans="2:12" ht="27.75" customHeight="1" x14ac:dyDescent="0.25">
      <c r="B1" s="957" t="s">
        <v>251</v>
      </c>
      <c r="C1" s="883"/>
      <c r="D1" s="883"/>
      <c r="E1" s="883"/>
      <c r="F1" s="883"/>
      <c r="G1" s="883"/>
      <c r="H1" s="883"/>
      <c r="I1" s="883"/>
      <c r="J1" s="883"/>
      <c r="K1" s="883"/>
      <c r="L1" s="939"/>
    </row>
    <row r="2" spans="2:12" ht="11.25" customHeight="1" x14ac:dyDescent="0.25">
      <c r="B2" s="958"/>
      <c r="C2" s="884"/>
      <c r="D2" s="884"/>
      <c r="E2" s="884"/>
      <c r="F2" s="884"/>
      <c r="G2" s="884"/>
      <c r="H2" s="884"/>
      <c r="I2" s="884"/>
      <c r="J2" s="884"/>
      <c r="K2" s="884"/>
      <c r="L2" s="941"/>
    </row>
    <row r="3" spans="2:12" ht="24.95" customHeight="1" thickBot="1" x14ac:dyDescent="0.3">
      <c r="B3" s="995" t="s">
        <v>289</v>
      </c>
      <c r="C3" s="996"/>
      <c r="D3" s="996"/>
      <c r="E3" s="997"/>
      <c r="F3" s="125">
        <v>44280</v>
      </c>
      <c r="G3" s="995" t="s">
        <v>290</v>
      </c>
      <c r="H3" s="996"/>
      <c r="I3" s="943"/>
      <c r="J3" s="998">
        <v>44286</v>
      </c>
      <c r="K3" s="999"/>
      <c r="L3" s="1000"/>
    </row>
    <row r="4" spans="2:12" ht="24.95" customHeight="1" x14ac:dyDescent="0.25">
      <c r="B4" s="1001" t="s">
        <v>250</v>
      </c>
      <c r="C4" s="1002"/>
      <c r="D4" s="1002"/>
      <c r="E4" s="1002"/>
      <c r="F4" s="1002"/>
      <c r="G4" s="1002"/>
      <c r="H4" s="1003"/>
      <c r="I4" s="130" t="s">
        <v>488</v>
      </c>
      <c r="J4" s="352" t="s">
        <v>2</v>
      </c>
      <c r="K4" s="896" t="s">
        <v>0</v>
      </c>
      <c r="L4" s="950"/>
    </row>
    <row r="5" spans="2:12" ht="24.95" customHeight="1" thickBot="1" x14ac:dyDescent="0.3">
      <c r="B5" s="1004"/>
      <c r="C5" s="1005"/>
      <c r="D5" s="1005"/>
      <c r="E5" s="1005"/>
      <c r="F5" s="1005"/>
      <c r="G5" s="1005"/>
      <c r="H5" s="1006"/>
      <c r="I5" s="131" t="s">
        <v>489</v>
      </c>
      <c r="J5" s="132">
        <v>2</v>
      </c>
      <c r="K5" s="965" t="s">
        <v>291</v>
      </c>
      <c r="L5" s="966"/>
    </row>
    <row r="6" spans="2:12" ht="15.75" customHeight="1" x14ac:dyDescent="0.25">
      <c r="B6" s="898" t="s">
        <v>451</v>
      </c>
      <c r="C6" s="899"/>
      <c r="D6" s="899"/>
      <c r="E6" s="899"/>
      <c r="F6" s="899"/>
      <c r="G6" s="900"/>
      <c r="H6" s="913" t="s">
        <v>452</v>
      </c>
      <c r="I6" s="914"/>
      <c r="J6" s="914"/>
      <c r="K6" s="914"/>
      <c r="L6" s="915"/>
    </row>
    <row r="7" spans="2:12" x14ac:dyDescent="0.25">
      <c r="B7" s="898"/>
      <c r="C7" s="899"/>
      <c r="D7" s="899"/>
      <c r="E7" s="899"/>
      <c r="F7" s="899"/>
      <c r="G7" s="900"/>
      <c r="H7" s="898"/>
      <c r="I7" s="899"/>
      <c r="J7" s="899"/>
      <c r="K7" s="899"/>
      <c r="L7" s="900"/>
    </row>
    <row r="8" spans="2:12" x14ac:dyDescent="0.25">
      <c r="B8" s="898"/>
      <c r="C8" s="899"/>
      <c r="D8" s="899"/>
      <c r="E8" s="899"/>
      <c r="F8" s="899"/>
      <c r="G8" s="900"/>
      <c r="H8" s="898"/>
      <c r="I8" s="899"/>
      <c r="J8" s="899"/>
      <c r="K8" s="899"/>
      <c r="L8" s="900"/>
    </row>
    <row r="9" spans="2:12" x14ac:dyDescent="0.25">
      <c r="B9" s="898"/>
      <c r="C9" s="899"/>
      <c r="D9" s="899"/>
      <c r="E9" s="899"/>
      <c r="F9" s="899"/>
      <c r="G9" s="900"/>
      <c r="H9" s="898"/>
      <c r="I9" s="899"/>
      <c r="J9" s="899"/>
      <c r="K9" s="899"/>
      <c r="L9" s="900"/>
    </row>
    <row r="10" spans="2:12" x14ac:dyDescent="0.25">
      <c r="B10" s="898"/>
      <c r="C10" s="899"/>
      <c r="D10" s="899"/>
      <c r="E10" s="899"/>
      <c r="F10" s="899"/>
      <c r="G10" s="900"/>
      <c r="H10" s="898"/>
      <c r="I10" s="899"/>
      <c r="J10" s="899"/>
      <c r="K10" s="899"/>
      <c r="L10" s="900"/>
    </row>
    <row r="11" spans="2:12" x14ac:dyDescent="0.25">
      <c r="B11" s="898"/>
      <c r="C11" s="899"/>
      <c r="D11" s="899"/>
      <c r="E11" s="899"/>
      <c r="F11" s="899"/>
      <c r="G11" s="900"/>
      <c r="H11" s="898"/>
      <c r="I11" s="899"/>
      <c r="J11" s="899"/>
      <c r="K11" s="899"/>
      <c r="L11" s="900"/>
    </row>
    <row r="12" spans="2:12" x14ac:dyDescent="0.25">
      <c r="B12" s="898"/>
      <c r="C12" s="899"/>
      <c r="D12" s="899"/>
      <c r="E12" s="899"/>
      <c r="F12" s="899"/>
      <c r="G12" s="900"/>
      <c r="H12" s="898"/>
      <c r="I12" s="899"/>
      <c r="J12" s="899"/>
      <c r="K12" s="899"/>
      <c r="L12" s="900"/>
    </row>
    <row r="13" spans="2:12" x14ac:dyDescent="0.25">
      <c r="B13" s="898"/>
      <c r="C13" s="899"/>
      <c r="D13" s="899"/>
      <c r="E13" s="899"/>
      <c r="F13" s="899"/>
      <c r="G13" s="900"/>
      <c r="H13" s="898"/>
      <c r="I13" s="899"/>
      <c r="J13" s="899"/>
      <c r="K13" s="899"/>
      <c r="L13" s="900"/>
    </row>
    <row r="14" spans="2:12" x14ac:dyDescent="0.25">
      <c r="B14" s="898"/>
      <c r="C14" s="899"/>
      <c r="D14" s="899"/>
      <c r="E14" s="899"/>
      <c r="F14" s="899"/>
      <c r="G14" s="900"/>
      <c r="H14" s="898"/>
      <c r="I14" s="899"/>
      <c r="J14" s="899"/>
      <c r="K14" s="899"/>
      <c r="L14" s="900"/>
    </row>
    <row r="15" spans="2:12" x14ac:dyDescent="0.25">
      <c r="B15" s="898"/>
      <c r="C15" s="899"/>
      <c r="D15" s="899"/>
      <c r="E15" s="899"/>
      <c r="F15" s="899"/>
      <c r="G15" s="900"/>
      <c r="H15" s="898"/>
      <c r="I15" s="899"/>
      <c r="J15" s="899"/>
      <c r="K15" s="899"/>
      <c r="L15" s="900"/>
    </row>
    <row r="16" spans="2:12" x14ac:dyDescent="0.25">
      <c r="B16" s="898"/>
      <c r="C16" s="899"/>
      <c r="D16" s="899"/>
      <c r="E16" s="899"/>
      <c r="F16" s="899"/>
      <c r="G16" s="900"/>
      <c r="H16" s="898"/>
      <c r="I16" s="899"/>
      <c r="J16" s="899"/>
      <c r="K16" s="899"/>
      <c r="L16" s="900"/>
    </row>
    <row r="17" spans="2:13" x14ac:dyDescent="0.25">
      <c r="B17" s="898"/>
      <c r="C17" s="899"/>
      <c r="D17" s="899"/>
      <c r="E17" s="899"/>
      <c r="F17" s="899"/>
      <c r="G17" s="900"/>
      <c r="H17" s="898"/>
      <c r="I17" s="899"/>
      <c r="J17" s="899"/>
      <c r="K17" s="899"/>
      <c r="L17" s="900"/>
    </row>
    <row r="18" spans="2:13" x14ac:dyDescent="0.25">
      <c r="B18" s="898"/>
      <c r="C18" s="899"/>
      <c r="D18" s="899"/>
      <c r="E18" s="899"/>
      <c r="F18" s="899"/>
      <c r="G18" s="900"/>
      <c r="H18" s="898"/>
      <c r="I18" s="899"/>
      <c r="J18" s="899"/>
      <c r="K18" s="899"/>
      <c r="L18" s="900"/>
    </row>
    <row r="19" spans="2:13" ht="15.75" thickBot="1" x14ac:dyDescent="0.3">
      <c r="B19" s="917"/>
      <c r="C19" s="918"/>
      <c r="D19" s="918"/>
      <c r="E19" s="918"/>
      <c r="F19" s="918"/>
      <c r="G19" s="919"/>
      <c r="H19" s="917"/>
      <c r="I19" s="918"/>
      <c r="J19" s="918"/>
      <c r="K19" s="918"/>
      <c r="L19" s="919"/>
    </row>
    <row r="20" spans="2:13" ht="25.5" customHeight="1" x14ac:dyDescent="0.25">
      <c r="B20" s="1007" t="s">
        <v>1301</v>
      </c>
      <c r="C20" s="1008"/>
      <c r="D20" s="1008"/>
      <c r="E20" s="1008"/>
      <c r="F20" s="1008"/>
      <c r="G20" s="1009"/>
      <c r="H20" s="1013" t="s">
        <v>1302</v>
      </c>
      <c r="I20" s="1014"/>
      <c r="J20" s="1014"/>
      <c r="K20" s="1014"/>
      <c r="L20" s="1014"/>
      <c r="M20" s="1015"/>
    </row>
    <row r="21" spans="2:13" ht="23.25" customHeight="1" thickBot="1" x14ac:dyDescent="0.3">
      <c r="B21" s="1010"/>
      <c r="C21" s="1011"/>
      <c r="D21" s="1011"/>
      <c r="E21" s="1011"/>
      <c r="F21" s="1011"/>
      <c r="G21" s="1012"/>
      <c r="H21" s="1013"/>
      <c r="I21" s="1014"/>
      <c r="J21" s="1014"/>
      <c r="K21" s="1014"/>
      <c r="L21" s="1014"/>
      <c r="M21" s="1015"/>
    </row>
    <row r="22" spans="2:13" ht="15.75" customHeight="1" x14ac:dyDescent="0.25">
      <c r="B22" s="898" t="s">
        <v>451</v>
      </c>
      <c r="C22" s="899"/>
      <c r="D22" s="899"/>
      <c r="E22" s="899"/>
      <c r="F22" s="899"/>
      <c r="G22" s="900"/>
      <c r="H22" s="913" t="s">
        <v>452</v>
      </c>
      <c r="I22" s="914"/>
      <c r="J22" s="914"/>
      <c r="K22" s="914"/>
      <c r="L22" s="915"/>
    </row>
    <row r="23" spans="2:13" x14ac:dyDescent="0.25">
      <c r="B23" s="898"/>
      <c r="C23" s="899"/>
      <c r="D23" s="899"/>
      <c r="E23" s="899"/>
      <c r="F23" s="899"/>
      <c r="G23" s="900"/>
      <c r="H23" s="898"/>
      <c r="I23" s="899"/>
      <c r="J23" s="899"/>
      <c r="K23" s="899"/>
      <c r="L23" s="900"/>
    </row>
    <row r="24" spans="2:13" x14ac:dyDescent="0.25">
      <c r="B24" s="898"/>
      <c r="C24" s="899"/>
      <c r="D24" s="899"/>
      <c r="E24" s="899"/>
      <c r="F24" s="899"/>
      <c r="G24" s="900"/>
      <c r="H24" s="898"/>
      <c r="I24" s="899"/>
      <c r="J24" s="899"/>
      <c r="K24" s="899"/>
      <c r="L24" s="900"/>
    </row>
    <row r="25" spans="2:13" x14ac:dyDescent="0.25">
      <c r="B25" s="898"/>
      <c r="C25" s="899"/>
      <c r="D25" s="899"/>
      <c r="E25" s="899"/>
      <c r="F25" s="899"/>
      <c r="G25" s="900"/>
      <c r="H25" s="898"/>
      <c r="I25" s="899"/>
      <c r="J25" s="899"/>
      <c r="K25" s="899"/>
      <c r="L25" s="900"/>
    </row>
    <row r="26" spans="2:13" x14ac:dyDescent="0.25">
      <c r="B26" s="898"/>
      <c r="C26" s="899"/>
      <c r="D26" s="899"/>
      <c r="E26" s="899"/>
      <c r="F26" s="899"/>
      <c r="G26" s="900"/>
      <c r="H26" s="898"/>
      <c r="I26" s="899"/>
      <c r="J26" s="899"/>
      <c r="K26" s="899"/>
      <c r="L26" s="900"/>
    </row>
    <row r="27" spans="2:13" x14ac:dyDescent="0.25">
      <c r="B27" s="898"/>
      <c r="C27" s="899"/>
      <c r="D27" s="899"/>
      <c r="E27" s="899"/>
      <c r="F27" s="899"/>
      <c r="G27" s="900"/>
      <c r="H27" s="898"/>
      <c r="I27" s="899"/>
      <c r="J27" s="899"/>
      <c r="K27" s="899"/>
      <c r="L27" s="900"/>
    </row>
    <row r="28" spans="2:13" x14ac:dyDescent="0.25">
      <c r="B28" s="898"/>
      <c r="C28" s="899"/>
      <c r="D28" s="899"/>
      <c r="E28" s="899"/>
      <c r="F28" s="899"/>
      <c r="G28" s="900"/>
      <c r="H28" s="898"/>
      <c r="I28" s="899"/>
      <c r="J28" s="899"/>
      <c r="K28" s="899"/>
      <c r="L28" s="900"/>
    </row>
    <row r="29" spans="2:13" x14ac:dyDescent="0.25">
      <c r="B29" s="898"/>
      <c r="C29" s="899"/>
      <c r="D29" s="899"/>
      <c r="E29" s="899"/>
      <c r="F29" s="899"/>
      <c r="G29" s="900"/>
      <c r="H29" s="898"/>
      <c r="I29" s="899"/>
      <c r="J29" s="899"/>
      <c r="K29" s="899"/>
      <c r="L29" s="900"/>
    </row>
    <row r="30" spans="2:13" x14ac:dyDescent="0.25">
      <c r="B30" s="898"/>
      <c r="C30" s="899"/>
      <c r="D30" s="899"/>
      <c r="E30" s="899"/>
      <c r="F30" s="899"/>
      <c r="G30" s="900"/>
      <c r="H30" s="898"/>
      <c r="I30" s="899"/>
      <c r="J30" s="899"/>
      <c r="K30" s="899"/>
      <c r="L30" s="900"/>
    </row>
    <row r="31" spans="2:13" x14ac:dyDescent="0.25">
      <c r="B31" s="898"/>
      <c r="C31" s="899"/>
      <c r="D31" s="899"/>
      <c r="E31" s="899"/>
      <c r="F31" s="899"/>
      <c r="G31" s="900"/>
      <c r="H31" s="898"/>
      <c r="I31" s="899"/>
      <c r="J31" s="899"/>
      <c r="K31" s="899"/>
      <c r="L31" s="900"/>
    </row>
    <row r="32" spans="2:13" x14ac:dyDescent="0.25">
      <c r="B32" s="898"/>
      <c r="C32" s="899"/>
      <c r="D32" s="899"/>
      <c r="E32" s="899"/>
      <c r="F32" s="899"/>
      <c r="G32" s="900"/>
      <c r="H32" s="898"/>
      <c r="I32" s="899"/>
      <c r="J32" s="899"/>
      <c r="K32" s="899"/>
      <c r="L32" s="900"/>
    </row>
    <row r="33" spans="2:15" x14ac:dyDescent="0.25">
      <c r="B33" s="898"/>
      <c r="C33" s="899"/>
      <c r="D33" s="899"/>
      <c r="E33" s="899"/>
      <c r="F33" s="899"/>
      <c r="G33" s="900"/>
      <c r="H33" s="898"/>
      <c r="I33" s="899"/>
      <c r="J33" s="899"/>
      <c r="K33" s="899"/>
      <c r="L33" s="900"/>
    </row>
    <row r="34" spans="2:15" x14ac:dyDescent="0.25">
      <c r="B34" s="898"/>
      <c r="C34" s="899"/>
      <c r="D34" s="899"/>
      <c r="E34" s="899"/>
      <c r="F34" s="899"/>
      <c r="G34" s="900"/>
      <c r="H34" s="898"/>
      <c r="I34" s="899"/>
      <c r="J34" s="899"/>
      <c r="K34" s="899"/>
      <c r="L34" s="900"/>
      <c r="O34" s="133"/>
    </row>
    <row r="35" spans="2:15" ht="15.75" thickBot="1" x14ac:dyDescent="0.3">
      <c r="B35" s="917"/>
      <c r="C35" s="918"/>
      <c r="D35" s="918"/>
      <c r="E35" s="918"/>
      <c r="F35" s="918"/>
      <c r="G35" s="919"/>
      <c r="H35" s="917"/>
      <c r="I35" s="918"/>
      <c r="J35" s="918"/>
      <c r="K35" s="918"/>
      <c r="L35" s="919"/>
    </row>
    <row r="36" spans="2:15" ht="25.5" customHeight="1" x14ac:dyDescent="0.25">
      <c r="B36" s="1007" t="s">
        <v>1303</v>
      </c>
      <c r="C36" s="1008"/>
      <c r="D36" s="1008"/>
      <c r="E36" s="1008"/>
      <c r="F36" s="1008"/>
      <c r="G36" s="1009"/>
      <c r="H36" s="1016" t="s">
        <v>1304</v>
      </c>
      <c r="I36" s="1017"/>
      <c r="J36" s="1017"/>
      <c r="K36" s="1017"/>
      <c r="L36" s="1017"/>
      <c r="M36" s="1018"/>
    </row>
    <row r="37" spans="2:15" ht="23.25" customHeight="1" thickBot="1" x14ac:dyDescent="0.3">
      <c r="B37" s="1010"/>
      <c r="C37" s="1011"/>
      <c r="D37" s="1011"/>
      <c r="E37" s="1011"/>
      <c r="F37" s="1011"/>
      <c r="G37" s="1012"/>
      <c r="H37" s="1019"/>
      <c r="I37" s="1018"/>
      <c r="J37" s="1018"/>
      <c r="K37" s="1018"/>
      <c r="L37" s="1018"/>
      <c r="M37" s="1018"/>
    </row>
    <row r="38" spans="2:15" ht="15.75" customHeight="1" x14ac:dyDescent="0.25">
      <c r="B38" s="898" t="s">
        <v>451</v>
      </c>
      <c r="C38" s="899"/>
      <c r="D38" s="899"/>
      <c r="E38" s="899"/>
      <c r="F38" s="899"/>
      <c r="G38" s="900"/>
      <c r="H38" s="913" t="s">
        <v>452</v>
      </c>
      <c r="I38" s="914"/>
      <c r="J38" s="914"/>
      <c r="K38" s="914"/>
      <c r="L38" s="915"/>
    </row>
    <row r="39" spans="2:15" x14ac:dyDescent="0.25">
      <c r="B39" s="898"/>
      <c r="C39" s="899"/>
      <c r="D39" s="899"/>
      <c r="E39" s="899"/>
      <c r="F39" s="899"/>
      <c r="G39" s="900"/>
      <c r="H39" s="898"/>
      <c r="I39" s="899"/>
      <c r="J39" s="899"/>
      <c r="K39" s="899"/>
      <c r="L39" s="900"/>
    </row>
    <row r="40" spans="2:15" x14ac:dyDescent="0.25">
      <c r="B40" s="898"/>
      <c r="C40" s="899"/>
      <c r="D40" s="899"/>
      <c r="E40" s="899"/>
      <c r="F40" s="899"/>
      <c r="G40" s="900"/>
      <c r="H40" s="898"/>
      <c r="I40" s="899"/>
      <c r="J40" s="899"/>
      <c r="K40" s="899"/>
      <c r="L40" s="900"/>
    </row>
    <row r="41" spans="2:15" x14ac:dyDescent="0.25">
      <c r="B41" s="898"/>
      <c r="C41" s="899"/>
      <c r="D41" s="899"/>
      <c r="E41" s="899"/>
      <c r="F41" s="899"/>
      <c r="G41" s="900"/>
      <c r="H41" s="898"/>
      <c r="I41" s="899"/>
      <c r="J41" s="899"/>
      <c r="K41" s="899"/>
      <c r="L41" s="900"/>
    </row>
    <row r="42" spans="2:15" x14ac:dyDescent="0.25">
      <c r="B42" s="898"/>
      <c r="C42" s="899"/>
      <c r="D42" s="899"/>
      <c r="E42" s="899"/>
      <c r="F42" s="899"/>
      <c r="G42" s="900"/>
      <c r="H42" s="898"/>
      <c r="I42" s="899"/>
      <c r="J42" s="899"/>
      <c r="K42" s="899"/>
      <c r="L42" s="900"/>
    </row>
    <row r="43" spans="2:15" x14ac:dyDescent="0.25">
      <c r="B43" s="898"/>
      <c r="C43" s="899"/>
      <c r="D43" s="899"/>
      <c r="E43" s="899"/>
      <c r="F43" s="899"/>
      <c r="G43" s="900"/>
      <c r="H43" s="898"/>
      <c r="I43" s="899"/>
      <c r="J43" s="899"/>
      <c r="K43" s="899"/>
      <c r="L43" s="900"/>
    </row>
    <row r="44" spans="2:15" x14ac:dyDescent="0.25">
      <c r="B44" s="898"/>
      <c r="C44" s="899"/>
      <c r="D44" s="899"/>
      <c r="E44" s="899"/>
      <c r="F44" s="899"/>
      <c r="G44" s="900"/>
      <c r="H44" s="898"/>
      <c r="I44" s="899"/>
      <c r="J44" s="899"/>
      <c r="K44" s="899"/>
      <c r="L44" s="900"/>
    </row>
    <row r="45" spans="2:15" x14ac:dyDescent="0.25">
      <c r="B45" s="898"/>
      <c r="C45" s="899"/>
      <c r="D45" s="899"/>
      <c r="E45" s="899"/>
      <c r="F45" s="899"/>
      <c r="G45" s="900"/>
      <c r="H45" s="898"/>
      <c r="I45" s="899"/>
      <c r="J45" s="899"/>
      <c r="K45" s="899"/>
      <c r="L45" s="900"/>
    </row>
    <row r="46" spans="2:15" x14ac:dyDescent="0.25">
      <c r="B46" s="898"/>
      <c r="C46" s="899"/>
      <c r="D46" s="899"/>
      <c r="E46" s="899"/>
      <c r="F46" s="899"/>
      <c r="G46" s="900"/>
      <c r="H46" s="898"/>
      <c r="I46" s="899"/>
      <c r="J46" s="899"/>
      <c r="K46" s="899"/>
      <c r="L46" s="900"/>
    </row>
    <row r="47" spans="2:15" x14ac:dyDescent="0.25">
      <c r="B47" s="898"/>
      <c r="C47" s="899"/>
      <c r="D47" s="899"/>
      <c r="E47" s="899"/>
      <c r="F47" s="899"/>
      <c r="G47" s="900"/>
      <c r="H47" s="898"/>
      <c r="I47" s="899"/>
      <c r="J47" s="899"/>
      <c r="K47" s="899"/>
      <c r="L47" s="900"/>
    </row>
    <row r="48" spans="2:15" x14ac:dyDescent="0.25">
      <c r="B48" s="898"/>
      <c r="C48" s="899"/>
      <c r="D48" s="899"/>
      <c r="E48" s="899"/>
      <c r="F48" s="899"/>
      <c r="G48" s="900"/>
      <c r="H48" s="898"/>
      <c r="I48" s="899"/>
      <c r="J48" s="899"/>
      <c r="K48" s="899"/>
      <c r="L48" s="900"/>
    </row>
    <row r="49" spans="2:15" x14ac:dyDescent="0.25">
      <c r="B49" s="898"/>
      <c r="C49" s="899"/>
      <c r="D49" s="899"/>
      <c r="E49" s="899"/>
      <c r="F49" s="899"/>
      <c r="G49" s="900"/>
      <c r="H49" s="898"/>
      <c r="I49" s="899"/>
      <c r="J49" s="899"/>
      <c r="K49" s="899"/>
      <c r="L49" s="900"/>
    </row>
    <row r="50" spans="2:15" x14ac:dyDescent="0.25">
      <c r="B50" s="898"/>
      <c r="C50" s="899"/>
      <c r="D50" s="899"/>
      <c r="E50" s="899"/>
      <c r="F50" s="899"/>
      <c r="G50" s="900"/>
      <c r="H50" s="898"/>
      <c r="I50" s="899"/>
      <c r="J50" s="899"/>
      <c r="K50" s="899"/>
      <c r="L50" s="900"/>
      <c r="O50" s="133"/>
    </row>
    <row r="51" spans="2:15" ht="15.75" thickBot="1" x14ac:dyDescent="0.3">
      <c r="B51" s="917"/>
      <c r="C51" s="918"/>
      <c r="D51" s="918"/>
      <c r="E51" s="918"/>
      <c r="F51" s="918"/>
      <c r="G51" s="919"/>
      <c r="H51" s="917"/>
      <c r="I51" s="918"/>
      <c r="J51" s="918"/>
      <c r="K51" s="918"/>
      <c r="L51" s="919"/>
    </row>
    <row r="52" spans="2:15" ht="25.5" customHeight="1" x14ac:dyDescent="0.25">
      <c r="B52" s="1007" t="s">
        <v>1305</v>
      </c>
      <c r="C52" s="1008"/>
      <c r="D52" s="1008"/>
      <c r="E52" s="1008"/>
      <c r="F52" s="1008"/>
      <c r="G52" s="1009"/>
      <c r="H52" s="1016" t="s">
        <v>1306</v>
      </c>
      <c r="I52" s="1017"/>
      <c r="J52" s="1017"/>
      <c r="K52" s="1017"/>
      <c r="L52" s="1017"/>
      <c r="M52" s="1018"/>
    </row>
    <row r="53" spans="2:15" ht="23.25" customHeight="1" thickBot="1" x14ac:dyDescent="0.3">
      <c r="B53" s="1010"/>
      <c r="C53" s="1011"/>
      <c r="D53" s="1011"/>
      <c r="E53" s="1011"/>
      <c r="F53" s="1011"/>
      <c r="G53" s="1012"/>
      <c r="H53" s="1019"/>
      <c r="I53" s="1018"/>
      <c r="J53" s="1018"/>
      <c r="K53" s="1018"/>
      <c r="L53" s="1018"/>
      <c r="M53" s="1018"/>
    </row>
    <row r="54" spans="2:15" ht="15.75" customHeight="1" x14ac:dyDescent="0.25">
      <c r="B54" s="898" t="s">
        <v>451</v>
      </c>
      <c r="C54" s="899"/>
      <c r="D54" s="899"/>
      <c r="E54" s="899"/>
      <c r="F54" s="899"/>
      <c r="G54" s="900"/>
      <c r="H54" s="913" t="s">
        <v>452</v>
      </c>
      <c r="I54" s="914"/>
      <c r="J54" s="914"/>
      <c r="K54" s="914"/>
      <c r="L54" s="915"/>
    </row>
    <row r="55" spans="2:15" x14ac:dyDescent="0.25">
      <c r="B55" s="898"/>
      <c r="C55" s="899"/>
      <c r="D55" s="899"/>
      <c r="E55" s="899"/>
      <c r="F55" s="899"/>
      <c r="G55" s="900"/>
      <c r="H55" s="898"/>
      <c r="I55" s="899"/>
      <c r="J55" s="899"/>
      <c r="K55" s="899"/>
      <c r="L55" s="900"/>
    </row>
    <row r="56" spans="2:15" x14ac:dyDescent="0.25">
      <c r="B56" s="898"/>
      <c r="C56" s="899"/>
      <c r="D56" s="899"/>
      <c r="E56" s="899"/>
      <c r="F56" s="899"/>
      <c r="G56" s="900"/>
      <c r="H56" s="898"/>
      <c r="I56" s="899"/>
      <c r="J56" s="899"/>
      <c r="K56" s="899"/>
      <c r="L56" s="900"/>
    </row>
    <row r="57" spans="2:15" x14ac:dyDescent="0.25">
      <c r="B57" s="898"/>
      <c r="C57" s="899"/>
      <c r="D57" s="899"/>
      <c r="E57" s="899"/>
      <c r="F57" s="899"/>
      <c r="G57" s="900"/>
      <c r="H57" s="898"/>
      <c r="I57" s="899"/>
      <c r="J57" s="899"/>
      <c r="K57" s="899"/>
      <c r="L57" s="900"/>
    </row>
    <row r="58" spans="2:15" x14ac:dyDescent="0.25">
      <c r="B58" s="898"/>
      <c r="C58" s="899"/>
      <c r="D58" s="899"/>
      <c r="E58" s="899"/>
      <c r="F58" s="899"/>
      <c r="G58" s="900"/>
      <c r="H58" s="898"/>
      <c r="I58" s="899"/>
      <c r="J58" s="899"/>
      <c r="K58" s="899"/>
      <c r="L58" s="900"/>
    </row>
    <row r="59" spans="2:15" x14ac:dyDescent="0.25">
      <c r="B59" s="898"/>
      <c r="C59" s="899"/>
      <c r="D59" s="899"/>
      <c r="E59" s="899"/>
      <c r="F59" s="899"/>
      <c r="G59" s="900"/>
      <c r="H59" s="898"/>
      <c r="I59" s="899"/>
      <c r="J59" s="899"/>
      <c r="K59" s="899"/>
      <c r="L59" s="900"/>
    </row>
    <row r="60" spans="2:15" x14ac:dyDescent="0.25">
      <c r="B60" s="898"/>
      <c r="C60" s="899"/>
      <c r="D60" s="899"/>
      <c r="E60" s="899"/>
      <c r="F60" s="899"/>
      <c r="G60" s="900"/>
      <c r="H60" s="898"/>
      <c r="I60" s="899"/>
      <c r="J60" s="899"/>
      <c r="K60" s="899"/>
      <c r="L60" s="900"/>
    </row>
    <row r="61" spans="2:15" x14ac:dyDescent="0.25">
      <c r="B61" s="898"/>
      <c r="C61" s="899"/>
      <c r="D61" s="899"/>
      <c r="E61" s="899"/>
      <c r="F61" s="899"/>
      <c r="G61" s="900"/>
      <c r="H61" s="898"/>
      <c r="I61" s="899"/>
      <c r="J61" s="899"/>
      <c r="K61" s="899"/>
      <c r="L61" s="900"/>
    </row>
    <row r="62" spans="2:15" x14ac:dyDescent="0.25">
      <c r="B62" s="898"/>
      <c r="C62" s="899"/>
      <c r="D62" s="899"/>
      <c r="E62" s="899"/>
      <c r="F62" s="899"/>
      <c r="G62" s="900"/>
      <c r="H62" s="898"/>
      <c r="I62" s="899"/>
      <c r="J62" s="899"/>
      <c r="K62" s="899"/>
      <c r="L62" s="900"/>
    </row>
    <row r="63" spans="2:15" x14ac:dyDescent="0.25">
      <c r="B63" s="898"/>
      <c r="C63" s="899"/>
      <c r="D63" s="899"/>
      <c r="E63" s="899"/>
      <c r="F63" s="899"/>
      <c r="G63" s="900"/>
      <c r="H63" s="898"/>
      <c r="I63" s="899"/>
      <c r="J63" s="899"/>
      <c r="K63" s="899"/>
      <c r="L63" s="900"/>
    </row>
    <row r="64" spans="2:15" x14ac:dyDescent="0.25">
      <c r="B64" s="898"/>
      <c r="C64" s="899"/>
      <c r="D64" s="899"/>
      <c r="E64" s="899"/>
      <c r="F64" s="899"/>
      <c r="G64" s="900"/>
      <c r="H64" s="898"/>
      <c r="I64" s="899"/>
      <c r="J64" s="899"/>
      <c r="K64" s="899"/>
      <c r="L64" s="900"/>
    </row>
    <row r="65" spans="2:15" x14ac:dyDescent="0.25">
      <c r="B65" s="898"/>
      <c r="C65" s="899"/>
      <c r="D65" s="899"/>
      <c r="E65" s="899"/>
      <c r="F65" s="899"/>
      <c r="G65" s="900"/>
      <c r="H65" s="898"/>
      <c r="I65" s="899"/>
      <c r="J65" s="899"/>
      <c r="K65" s="899"/>
      <c r="L65" s="900"/>
    </row>
    <row r="66" spans="2:15" x14ac:dyDescent="0.25">
      <c r="B66" s="898"/>
      <c r="C66" s="899"/>
      <c r="D66" s="899"/>
      <c r="E66" s="899"/>
      <c r="F66" s="899"/>
      <c r="G66" s="900"/>
      <c r="H66" s="898"/>
      <c r="I66" s="899"/>
      <c r="J66" s="899"/>
      <c r="K66" s="899"/>
      <c r="L66" s="900"/>
      <c r="O66" s="133"/>
    </row>
    <row r="67" spans="2:15" ht="15.75" thickBot="1" x14ac:dyDescent="0.3">
      <c r="B67" s="917"/>
      <c r="C67" s="918"/>
      <c r="D67" s="918"/>
      <c r="E67" s="918"/>
      <c r="F67" s="918"/>
      <c r="G67" s="919"/>
      <c r="H67" s="917"/>
      <c r="I67" s="918"/>
      <c r="J67" s="918"/>
      <c r="K67" s="918"/>
      <c r="L67" s="919"/>
    </row>
    <row r="68" spans="2:15" ht="25.5" customHeight="1" x14ac:dyDescent="0.25">
      <c r="B68" s="1007" t="s">
        <v>1307</v>
      </c>
      <c r="C68" s="1008"/>
      <c r="D68" s="1008"/>
      <c r="E68" s="1008"/>
      <c r="F68" s="1008"/>
      <c r="G68" s="1009"/>
      <c r="H68" s="1016" t="s">
        <v>1308</v>
      </c>
      <c r="I68" s="1017"/>
      <c r="J68" s="1017"/>
      <c r="K68" s="1017"/>
      <c r="L68" s="1017"/>
      <c r="M68" s="1018"/>
    </row>
    <row r="69" spans="2:15" ht="23.25" customHeight="1" thickBot="1" x14ac:dyDescent="0.3">
      <c r="B69" s="1010"/>
      <c r="C69" s="1011"/>
      <c r="D69" s="1011"/>
      <c r="E69" s="1011"/>
      <c r="F69" s="1011"/>
      <c r="G69" s="1012"/>
      <c r="H69" s="1019"/>
      <c r="I69" s="1018"/>
      <c r="J69" s="1018"/>
      <c r="K69" s="1018"/>
      <c r="L69" s="1018"/>
      <c r="M69" s="1018"/>
    </row>
    <row r="70" spans="2:15" ht="15.75" customHeight="1" x14ac:dyDescent="0.25">
      <c r="B70" s="898" t="s">
        <v>451</v>
      </c>
      <c r="C70" s="899"/>
      <c r="D70" s="899"/>
      <c r="E70" s="899"/>
      <c r="F70" s="899"/>
      <c r="G70" s="900"/>
      <c r="H70" s="913" t="s">
        <v>452</v>
      </c>
      <c r="I70" s="914"/>
      <c r="J70" s="914"/>
      <c r="K70" s="914"/>
      <c r="L70" s="915"/>
    </row>
    <row r="71" spans="2:15" x14ac:dyDescent="0.25">
      <c r="B71" s="898"/>
      <c r="C71" s="899"/>
      <c r="D71" s="899"/>
      <c r="E71" s="899"/>
      <c r="F71" s="899"/>
      <c r="G71" s="900"/>
      <c r="H71" s="898"/>
      <c r="I71" s="899"/>
      <c r="J71" s="899"/>
      <c r="K71" s="899"/>
      <c r="L71" s="900"/>
    </row>
    <row r="72" spans="2:15" x14ac:dyDescent="0.25">
      <c r="B72" s="898"/>
      <c r="C72" s="899"/>
      <c r="D72" s="899"/>
      <c r="E72" s="899"/>
      <c r="F72" s="899"/>
      <c r="G72" s="900"/>
      <c r="H72" s="898"/>
      <c r="I72" s="899"/>
      <c r="J72" s="899"/>
      <c r="K72" s="899"/>
      <c r="L72" s="900"/>
    </row>
    <row r="73" spans="2:15" x14ac:dyDescent="0.25">
      <c r="B73" s="898"/>
      <c r="C73" s="899"/>
      <c r="D73" s="899"/>
      <c r="E73" s="899"/>
      <c r="F73" s="899"/>
      <c r="G73" s="900"/>
      <c r="H73" s="898"/>
      <c r="I73" s="899"/>
      <c r="J73" s="899"/>
      <c r="K73" s="899"/>
      <c r="L73" s="900"/>
    </row>
    <row r="74" spans="2:15" x14ac:dyDescent="0.25">
      <c r="B74" s="898"/>
      <c r="C74" s="899"/>
      <c r="D74" s="899"/>
      <c r="E74" s="899"/>
      <c r="F74" s="899"/>
      <c r="G74" s="900"/>
      <c r="H74" s="898"/>
      <c r="I74" s="899"/>
      <c r="J74" s="899"/>
      <c r="K74" s="899"/>
      <c r="L74" s="900"/>
    </row>
    <row r="75" spans="2:15" x14ac:dyDescent="0.25">
      <c r="B75" s="898"/>
      <c r="C75" s="899"/>
      <c r="D75" s="899"/>
      <c r="E75" s="899"/>
      <c r="F75" s="899"/>
      <c r="G75" s="900"/>
      <c r="H75" s="898"/>
      <c r="I75" s="899"/>
      <c r="J75" s="899"/>
      <c r="K75" s="899"/>
      <c r="L75" s="900"/>
    </row>
    <row r="76" spans="2:15" x14ac:dyDescent="0.25">
      <c r="B76" s="898"/>
      <c r="C76" s="899"/>
      <c r="D76" s="899"/>
      <c r="E76" s="899"/>
      <c r="F76" s="899"/>
      <c r="G76" s="900"/>
      <c r="H76" s="898"/>
      <c r="I76" s="899"/>
      <c r="J76" s="899"/>
      <c r="K76" s="899"/>
      <c r="L76" s="900"/>
    </row>
    <row r="77" spans="2:15" x14ac:dyDescent="0.25">
      <c r="B77" s="898"/>
      <c r="C77" s="899"/>
      <c r="D77" s="899"/>
      <c r="E77" s="899"/>
      <c r="F77" s="899"/>
      <c r="G77" s="900"/>
      <c r="H77" s="898"/>
      <c r="I77" s="899"/>
      <c r="J77" s="899"/>
      <c r="K77" s="899"/>
      <c r="L77" s="900"/>
    </row>
    <row r="78" spans="2:15" x14ac:dyDescent="0.25">
      <c r="B78" s="898"/>
      <c r="C78" s="899"/>
      <c r="D78" s="899"/>
      <c r="E78" s="899"/>
      <c r="F78" s="899"/>
      <c r="G78" s="900"/>
      <c r="H78" s="898"/>
      <c r="I78" s="899"/>
      <c r="J78" s="899"/>
      <c r="K78" s="899"/>
      <c r="L78" s="900"/>
    </row>
    <row r="79" spans="2:15" x14ac:dyDescent="0.25">
      <c r="B79" s="898"/>
      <c r="C79" s="899"/>
      <c r="D79" s="899"/>
      <c r="E79" s="899"/>
      <c r="F79" s="899"/>
      <c r="G79" s="900"/>
      <c r="H79" s="898"/>
      <c r="I79" s="899"/>
      <c r="J79" s="899"/>
      <c r="K79" s="899"/>
      <c r="L79" s="900"/>
    </row>
    <row r="80" spans="2:15" x14ac:dyDescent="0.25">
      <c r="B80" s="898"/>
      <c r="C80" s="899"/>
      <c r="D80" s="899"/>
      <c r="E80" s="899"/>
      <c r="F80" s="899"/>
      <c r="G80" s="900"/>
      <c r="H80" s="898"/>
      <c r="I80" s="899"/>
      <c r="J80" s="899"/>
      <c r="K80" s="899"/>
      <c r="L80" s="900"/>
    </row>
    <row r="81" spans="2:15" x14ac:dyDescent="0.25">
      <c r="B81" s="898"/>
      <c r="C81" s="899"/>
      <c r="D81" s="899"/>
      <c r="E81" s="899"/>
      <c r="F81" s="899"/>
      <c r="G81" s="900"/>
      <c r="H81" s="898"/>
      <c r="I81" s="899"/>
      <c r="J81" s="899"/>
      <c r="K81" s="899"/>
      <c r="L81" s="900"/>
    </row>
    <row r="82" spans="2:15" x14ac:dyDescent="0.25">
      <c r="B82" s="898"/>
      <c r="C82" s="899"/>
      <c r="D82" s="899"/>
      <c r="E82" s="899"/>
      <c r="F82" s="899"/>
      <c r="G82" s="900"/>
      <c r="H82" s="898"/>
      <c r="I82" s="899"/>
      <c r="J82" s="899"/>
      <c r="K82" s="899"/>
      <c r="L82" s="900"/>
      <c r="O82" s="133"/>
    </row>
    <row r="83" spans="2:15" ht="15.75" thickBot="1" x14ac:dyDescent="0.3">
      <c r="B83" s="917"/>
      <c r="C83" s="918"/>
      <c r="D83" s="918"/>
      <c r="E83" s="918"/>
      <c r="F83" s="918"/>
      <c r="G83" s="919"/>
      <c r="H83" s="917"/>
      <c r="I83" s="918"/>
      <c r="J83" s="918"/>
      <c r="K83" s="918"/>
      <c r="L83" s="919"/>
    </row>
    <row r="84" spans="2:15" ht="25.5" customHeight="1" x14ac:dyDescent="0.25">
      <c r="B84" s="1007" t="s">
        <v>1309</v>
      </c>
      <c r="C84" s="1008"/>
      <c r="D84" s="1008"/>
      <c r="E84" s="1008"/>
      <c r="F84" s="1008"/>
      <c r="G84" s="1009"/>
      <c r="H84" s="1016" t="s">
        <v>1310</v>
      </c>
      <c r="I84" s="1017"/>
      <c r="J84" s="1017"/>
      <c r="K84" s="1017"/>
      <c r="L84" s="1017"/>
      <c r="M84" s="1018"/>
    </row>
    <row r="85" spans="2:15" ht="23.25" customHeight="1" thickBot="1" x14ac:dyDescent="0.3">
      <c r="B85" s="1010"/>
      <c r="C85" s="1011"/>
      <c r="D85" s="1011"/>
      <c r="E85" s="1011"/>
      <c r="F85" s="1011"/>
      <c r="G85" s="1012"/>
      <c r="H85" s="1019"/>
      <c r="I85" s="1018"/>
      <c r="J85" s="1018"/>
      <c r="K85" s="1018"/>
      <c r="L85" s="1018"/>
      <c r="M85" s="1018"/>
    </row>
    <row r="86" spans="2:15" ht="15.75" customHeight="1" x14ac:dyDescent="0.25">
      <c r="B86" s="898" t="s">
        <v>451</v>
      </c>
      <c r="C86" s="899"/>
      <c r="D86" s="899"/>
      <c r="E86" s="899"/>
      <c r="F86" s="899"/>
      <c r="G86" s="900"/>
      <c r="H86" s="913" t="s">
        <v>452</v>
      </c>
      <c r="I86" s="914"/>
      <c r="J86" s="914"/>
      <c r="K86" s="914"/>
      <c r="L86" s="915"/>
    </row>
    <row r="87" spans="2:15" x14ac:dyDescent="0.25">
      <c r="B87" s="898"/>
      <c r="C87" s="899"/>
      <c r="D87" s="899"/>
      <c r="E87" s="899"/>
      <c r="F87" s="899"/>
      <c r="G87" s="900"/>
      <c r="H87" s="898"/>
      <c r="I87" s="899"/>
      <c r="J87" s="899"/>
      <c r="K87" s="899"/>
      <c r="L87" s="900"/>
    </row>
    <row r="88" spans="2:15" x14ac:dyDescent="0.25">
      <c r="B88" s="898"/>
      <c r="C88" s="899"/>
      <c r="D88" s="899"/>
      <c r="E88" s="899"/>
      <c r="F88" s="899"/>
      <c r="G88" s="900"/>
      <c r="H88" s="898"/>
      <c r="I88" s="899"/>
      <c r="J88" s="899"/>
      <c r="K88" s="899"/>
      <c r="L88" s="900"/>
    </row>
    <row r="89" spans="2:15" x14ac:dyDescent="0.25">
      <c r="B89" s="898"/>
      <c r="C89" s="899"/>
      <c r="D89" s="899"/>
      <c r="E89" s="899"/>
      <c r="F89" s="899"/>
      <c r="G89" s="900"/>
      <c r="H89" s="898"/>
      <c r="I89" s="899"/>
      <c r="J89" s="899"/>
      <c r="K89" s="899"/>
      <c r="L89" s="900"/>
    </row>
    <row r="90" spans="2:15" x14ac:dyDescent="0.25">
      <c r="B90" s="898"/>
      <c r="C90" s="899"/>
      <c r="D90" s="899"/>
      <c r="E90" s="899"/>
      <c r="F90" s="899"/>
      <c r="G90" s="900"/>
      <c r="H90" s="898"/>
      <c r="I90" s="899"/>
      <c r="J90" s="899"/>
      <c r="K90" s="899"/>
      <c r="L90" s="900"/>
    </row>
    <row r="91" spans="2:15" x14ac:dyDescent="0.25">
      <c r="B91" s="898"/>
      <c r="C91" s="899"/>
      <c r="D91" s="899"/>
      <c r="E91" s="899"/>
      <c r="F91" s="899"/>
      <c r="G91" s="900"/>
      <c r="H91" s="898"/>
      <c r="I91" s="899"/>
      <c r="J91" s="899"/>
      <c r="K91" s="899"/>
      <c r="L91" s="900"/>
    </row>
    <row r="92" spans="2:15" x14ac:dyDescent="0.25">
      <c r="B92" s="898"/>
      <c r="C92" s="899"/>
      <c r="D92" s="899"/>
      <c r="E92" s="899"/>
      <c r="F92" s="899"/>
      <c r="G92" s="900"/>
      <c r="H92" s="898"/>
      <c r="I92" s="899"/>
      <c r="J92" s="899"/>
      <c r="K92" s="899"/>
      <c r="L92" s="900"/>
    </row>
    <row r="93" spans="2:15" x14ac:dyDescent="0.25">
      <c r="B93" s="898"/>
      <c r="C93" s="899"/>
      <c r="D93" s="899"/>
      <c r="E93" s="899"/>
      <c r="F93" s="899"/>
      <c r="G93" s="900"/>
      <c r="H93" s="898"/>
      <c r="I93" s="899"/>
      <c r="J93" s="899"/>
      <c r="K93" s="899"/>
      <c r="L93" s="900"/>
    </row>
    <row r="94" spans="2:15" x14ac:dyDescent="0.25">
      <c r="B94" s="898"/>
      <c r="C94" s="899"/>
      <c r="D94" s="899"/>
      <c r="E94" s="899"/>
      <c r="F94" s="899"/>
      <c r="G94" s="900"/>
      <c r="H94" s="898"/>
      <c r="I94" s="899"/>
      <c r="J94" s="899"/>
      <c r="K94" s="899"/>
      <c r="L94" s="900"/>
    </row>
    <row r="95" spans="2:15" x14ac:dyDescent="0.25">
      <c r="B95" s="898"/>
      <c r="C95" s="899"/>
      <c r="D95" s="899"/>
      <c r="E95" s="899"/>
      <c r="F95" s="899"/>
      <c r="G95" s="900"/>
      <c r="H95" s="898"/>
      <c r="I95" s="899"/>
      <c r="J95" s="899"/>
      <c r="K95" s="899"/>
      <c r="L95" s="900"/>
    </row>
    <row r="96" spans="2:15" x14ac:dyDescent="0.25">
      <c r="B96" s="898"/>
      <c r="C96" s="899"/>
      <c r="D96" s="899"/>
      <c r="E96" s="899"/>
      <c r="F96" s="899"/>
      <c r="G96" s="900"/>
      <c r="H96" s="898"/>
      <c r="I96" s="899"/>
      <c r="J96" s="899"/>
      <c r="K96" s="899"/>
      <c r="L96" s="900"/>
    </row>
    <row r="97" spans="2:15" x14ac:dyDescent="0.25">
      <c r="B97" s="898"/>
      <c r="C97" s="899"/>
      <c r="D97" s="899"/>
      <c r="E97" s="899"/>
      <c r="F97" s="899"/>
      <c r="G97" s="900"/>
      <c r="H97" s="898"/>
      <c r="I97" s="899"/>
      <c r="J97" s="899"/>
      <c r="K97" s="899"/>
      <c r="L97" s="900"/>
    </row>
    <row r="98" spans="2:15" x14ac:dyDescent="0.25">
      <c r="B98" s="898"/>
      <c r="C98" s="899"/>
      <c r="D98" s="899"/>
      <c r="E98" s="899"/>
      <c r="F98" s="899"/>
      <c r="G98" s="900"/>
      <c r="H98" s="898"/>
      <c r="I98" s="899"/>
      <c r="J98" s="899"/>
      <c r="K98" s="899"/>
      <c r="L98" s="900"/>
      <c r="O98" s="133"/>
    </row>
    <row r="99" spans="2:15" ht="15.75" thickBot="1" x14ac:dyDescent="0.3">
      <c r="B99" s="917"/>
      <c r="C99" s="918"/>
      <c r="D99" s="918"/>
      <c r="E99" s="918"/>
      <c r="F99" s="918"/>
      <c r="G99" s="919"/>
      <c r="H99" s="917"/>
      <c r="I99" s="918"/>
      <c r="J99" s="918"/>
      <c r="K99" s="918"/>
      <c r="L99" s="919"/>
    </row>
    <row r="100" spans="2:15" ht="25.5" customHeight="1" x14ac:dyDescent="0.25">
      <c r="B100" s="1007" t="s">
        <v>1311</v>
      </c>
      <c r="C100" s="1008"/>
      <c r="D100" s="1008"/>
      <c r="E100" s="1008"/>
      <c r="F100" s="1008"/>
      <c r="G100" s="1009"/>
      <c r="H100" s="1016" t="s">
        <v>1312</v>
      </c>
      <c r="I100" s="1017"/>
      <c r="J100" s="1017"/>
      <c r="K100" s="1017"/>
      <c r="L100" s="1017"/>
      <c r="M100" s="1018"/>
    </row>
    <row r="101" spans="2:15" ht="23.25" customHeight="1" thickBot="1" x14ac:dyDescent="0.3">
      <c r="B101" s="1010"/>
      <c r="C101" s="1011"/>
      <c r="D101" s="1011"/>
      <c r="E101" s="1011"/>
      <c r="F101" s="1011"/>
      <c r="G101" s="1012"/>
      <c r="H101" s="1019"/>
      <c r="I101" s="1018"/>
      <c r="J101" s="1018"/>
      <c r="K101" s="1018"/>
      <c r="L101" s="1018"/>
      <c r="M101" s="1018"/>
    </row>
    <row r="102" spans="2:15" ht="15.75" customHeight="1" x14ac:dyDescent="0.25">
      <c r="B102" s="898" t="s">
        <v>451</v>
      </c>
      <c r="C102" s="899"/>
      <c r="D102" s="899"/>
      <c r="E102" s="899"/>
      <c r="F102" s="899"/>
      <c r="G102" s="900"/>
      <c r="H102" s="913" t="s">
        <v>452</v>
      </c>
      <c r="I102" s="914"/>
      <c r="J102" s="914"/>
      <c r="K102" s="914"/>
      <c r="L102" s="915"/>
    </row>
    <row r="103" spans="2:15" x14ac:dyDescent="0.25">
      <c r="B103" s="898"/>
      <c r="C103" s="899"/>
      <c r="D103" s="899"/>
      <c r="E103" s="899"/>
      <c r="F103" s="899"/>
      <c r="G103" s="900"/>
      <c r="H103" s="898"/>
      <c r="I103" s="899"/>
      <c r="J103" s="899"/>
      <c r="K103" s="899"/>
      <c r="L103" s="900"/>
    </row>
    <row r="104" spans="2:15" x14ac:dyDescent="0.25">
      <c r="B104" s="898"/>
      <c r="C104" s="899"/>
      <c r="D104" s="899"/>
      <c r="E104" s="899"/>
      <c r="F104" s="899"/>
      <c r="G104" s="900"/>
      <c r="H104" s="898"/>
      <c r="I104" s="899"/>
      <c r="J104" s="899"/>
      <c r="K104" s="899"/>
      <c r="L104" s="900"/>
    </row>
    <row r="105" spans="2:15" x14ac:dyDescent="0.25">
      <c r="B105" s="898"/>
      <c r="C105" s="899"/>
      <c r="D105" s="899"/>
      <c r="E105" s="899"/>
      <c r="F105" s="899"/>
      <c r="G105" s="900"/>
      <c r="H105" s="898"/>
      <c r="I105" s="899"/>
      <c r="J105" s="899"/>
      <c r="K105" s="899"/>
      <c r="L105" s="900"/>
    </row>
    <row r="106" spans="2:15" x14ac:dyDescent="0.25">
      <c r="B106" s="898"/>
      <c r="C106" s="899"/>
      <c r="D106" s="899"/>
      <c r="E106" s="899"/>
      <c r="F106" s="899"/>
      <c r="G106" s="900"/>
      <c r="H106" s="898"/>
      <c r="I106" s="899"/>
      <c r="J106" s="899"/>
      <c r="K106" s="899"/>
      <c r="L106" s="900"/>
    </row>
    <row r="107" spans="2:15" x14ac:dyDescent="0.25">
      <c r="B107" s="898"/>
      <c r="C107" s="899"/>
      <c r="D107" s="899"/>
      <c r="E107" s="899"/>
      <c r="F107" s="899"/>
      <c r="G107" s="900"/>
      <c r="H107" s="898"/>
      <c r="I107" s="899"/>
      <c r="J107" s="899"/>
      <c r="K107" s="899"/>
      <c r="L107" s="900"/>
    </row>
    <row r="108" spans="2:15" x14ac:dyDescent="0.25">
      <c r="B108" s="898"/>
      <c r="C108" s="899"/>
      <c r="D108" s="899"/>
      <c r="E108" s="899"/>
      <c r="F108" s="899"/>
      <c r="G108" s="900"/>
      <c r="H108" s="898"/>
      <c r="I108" s="899"/>
      <c r="J108" s="899"/>
      <c r="K108" s="899"/>
      <c r="L108" s="900"/>
    </row>
    <row r="109" spans="2:15" x14ac:dyDescent="0.25">
      <c r="B109" s="898"/>
      <c r="C109" s="899"/>
      <c r="D109" s="899"/>
      <c r="E109" s="899"/>
      <c r="F109" s="899"/>
      <c r="G109" s="900"/>
      <c r="H109" s="898"/>
      <c r="I109" s="899"/>
      <c r="J109" s="899"/>
      <c r="K109" s="899"/>
      <c r="L109" s="900"/>
    </row>
    <row r="110" spans="2:15" x14ac:dyDescent="0.25">
      <c r="B110" s="898"/>
      <c r="C110" s="899"/>
      <c r="D110" s="899"/>
      <c r="E110" s="899"/>
      <c r="F110" s="899"/>
      <c r="G110" s="900"/>
      <c r="H110" s="898"/>
      <c r="I110" s="899"/>
      <c r="J110" s="899"/>
      <c r="K110" s="899"/>
      <c r="L110" s="900"/>
    </row>
    <row r="111" spans="2:15" x14ac:dyDescent="0.25">
      <c r="B111" s="898"/>
      <c r="C111" s="899"/>
      <c r="D111" s="899"/>
      <c r="E111" s="899"/>
      <c r="F111" s="899"/>
      <c r="G111" s="900"/>
      <c r="H111" s="898"/>
      <c r="I111" s="899"/>
      <c r="J111" s="899"/>
      <c r="K111" s="899"/>
      <c r="L111" s="900"/>
    </row>
    <row r="112" spans="2:15" x14ac:dyDescent="0.25">
      <c r="B112" s="898"/>
      <c r="C112" s="899"/>
      <c r="D112" s="899"/>
      <c r="E112" s="899"/>
      <c r="F112" s="899"/>
      <c r="G112" s="900"/>
      <c r="H112" s="898"/>
      <c r="I112" s="899"/>
      <c r="J112" s="899"/>
      <c r="K112" s="899"/>
      <c r="L112" s="900"/>
    </row>
    <row r="113" spans="2:15" x14ac:dyDescent="0.25">
      <c r="B113" s="898"/>
      <c r="C113" s="899"/>
      <c r="D113" s="899"/>
      <c r="E113" s="899"/>
      <c r="F113" s="899"/>
      <c r="G113" s="900"/>
      <c r="H113" s="898"/>
      <c r="I113" s="899"/>
      <c r="J113" s="899"/>
      <c r="K113" s="899"/>
      <c r="L113" s="900"/>
    </row>
    <row r="114" spans="2:15" x14ac:dyDescent="0.25">
      <c r="B114" s="898"/>
      <c r="C114" s="899"/>
      <c r="D114" s="899"/>
      <c r="E114" s="899"/>
      <c r="F114" s="899"/>
      <c r="G114" s="900"/>
      <c r="H114" s="898"/>
      <c r="I114" s="899"/>
      <c r="J114" s="899"/>
      <c r="K114" s="899"/>
      <c r="L114" s="900"/>
      <c r="O114" s="133"/>
    </row>
    <row r="115" spans="2:15" ht="15.75" thickBot="1" x14ac:dyDescent="0.3">
      <c r="B115" s="917"/>
      <c r="C115" s="918"/>
      <c r="D115" s="918"/>
      <c r="E115" s="918"/>
      <c r="F115" s="918"/>
      <c r="G115" s="919"/>
      <c r="H115" s="917"/>
      <c r="I115" s="918"/>
      <c r="J115" s="918"/>
      <c r="K115" s="918"/>
      <c r="L115" s="919"/>
    </row>
    <row r="116" spans="2:15" ht="25.5" customHeight="1" x14ac:dyDescent="0.25">
      <c r="B116" s="1007" t="s">
        <v>1313</v>
      </c>
      <c r="C116" s="1008"/>
      <c r="D116" s="1008"/>
      <c r="E116" s="1008"/>
      <c r="F116" s="1008"/>
      <c r="G116" s="1009"/>
      <c r="H116" s="1016" t="s">
        <v>1314</v>
      </c>
      <c r="I116" s="1017"/>
      <c r="J116" s="1017"/>
      <c r="K116" s="1017"/>
      <c r="L116" s="1017"/>
      <c r="M116" s="1018"/>
    </row>
    <row r="117" spans="2:15" ht="23.25" customHeight="1" thickBot="1" x14ac:dyDescent="0.3">
      <c r="B117" s="1010"/>
      <c r="C117" s="1011"/>
      <c r="D117" s="1011"/>
      <c r="E117" s="1011"/>
      <c r="F117" s="1011"/>
      <c r="G117" s="1012"/>
      <c r="H117" s="1019"/>
      <c r="I117" s="1018"/>
      <c r="J117" s="1018"/>
      <c r="K117" s="1018"/>
      <c r="L117" s="1018"/>
      <c r="M117" s="1018"/>
    </row>
    <row r="118" spans="2:15" ht="15.75" customHeight="1" x14ac:dyDescent="0.25">
      <c r="B118" s="898" t="s">
        <v>451</v>
      </c>
      <c r="C118" s="899"/>
      <c r="D118" s="899"/>
      <c r="E118" s="899"/>
      <c r="F118" s="899"/>
      <c r="G118" s="900"/>
      <c r="H118" s="913" t="s">
        <v>452</v>
      </c>
      <c r="I118" s="914"/>
      <c r="J118" s="914"/>
      <c r="K118" s="914"/>
      <c r="L118" s="915"/>
    </row>
    <row r="119" spans="2:15" x14ac:dyDescent="0.25">
      <c r="B119" s="898"/>
      <c r="C119" s="899"/>
      <c r="D119" s="899"/>
      <c r="E119" s="899"/>
      <c r="F119" s="899"/>
      <c r="G119" s="900"/>
      <c r="H119" s="898"/>
      <c r="I119" s="899"/>
      <c r="J119" s="899"/>
      <c r="K119" s="899"/>
      <c r="L119" s="900"/>
    </row>
    <row r="120" spans="2:15" x14ac:dyDescent="0.25">
      <c r="B120" s="898"/>
      <c r="C120" s="899"/>
      <c r="D120" s="899"/>
      <c r="E120" s="899"/>
      <c r="F120" s="899"/>
      <c r="G120" s="900"/>
      <c r="H120" s="898"/>
      <c r="I120" s="899"/>
      <c r="J120" s="899"/>
      <c r="K120" s="899"/>
      <c r="L120" s="900"/>
    </row>
    <row r="121" spans="2:15" x14ac:dyDescent="0.25">
      <c r="B121" s="898"/>
      <c r="C121" s="899"/>
      <c r="D121" s="899"/>
      <c r="E121" s="899"/>
      <c r="F121" s="899"/>
      <c r="G121" s="900"/>
      <c r="H121" s="898"/>
      <c r="I121" s="899"/>
      <c r="J121" s="899"/>
      <c r="K121" s="899"/>
      <c r="L121" s="900"/>
    </row>
    <row r="122" spans="2:15" x14ac:dyDescent="0.25">
      <c r="B122" s="898"/>
      <c r="C122" s="899"/>
      <c r="D122" s="899"/>
      <c r="E122" s="899"/>
      <c r="F122" s="899"/>
      <c r="G122" s="900"/>
      <c r="H122" s="898"/>
      <c r="I122" s="899"/>
      <c r="J122" s="899"/>
      <c r="K122" s="899"/>
      <c r="L122" s="900"/>
    </row>
    <row r="123" spans="2:15" x14ac:dyDescent="0.25">
      <c r="B123" s="898"/>
      <c r="C123" s="899"/>
      <c r="D123" s="899"/>
      <c r="E123" s="899"/>
      <c r="F123" s="899"/>
      <c r="G123" s="900"/>
      <c r="H123" s="898"/>
      <c r="I123" s="899"/>
      <c r="J123" s="899"/>
      <c r="K123" s="899"/>
      <c r="L123" s="900"/>
    </row>
    <row r="124" spans="2:15" x14ac:dyDescent="0.25">
      <c r="B124" s="898"/>
      <c r="C124" s="899"/>
      <c r="D124" s="899"/>
      <c r="E124" s="899"/>
      <c r="F124" s="899"/>
      <c r="G124" s="900"/>
      <c r="H124" s="898"/>
      <c r="I124" s="899"/>
      <c r="J124" s="899"/>
      <c r="K124" s="899"/>
      <c r="L124" s="900"/>
    </row>
    <row r="125" spans="2:15" x14ac:dyDescent="0.25">
      <c r="B125" s="898"/>
      <c r="C125" s="899"/>
      <c r="D125" s="899"/>
      <c r="E125" s="899"/>
      <c r="F125" s="899"/>
      <c r="G125" s="900"/>
      <c r="H125" s="898"/>
      <c r="I125" s="899"/>
      <c r="J125" s="899"/>
      <c r="K125" s="899"/>
      <c r="L125" s="900"/>
    </row>
    <row r="126" spans="2:15" x14ac:dyDescent="0.25">
      <c r="B126" s="898"/>
      <c r="C126" s="899"/>
      <c r="D126" s="899"/>
      <c r="E126" s="899"/>
      <c r="F126" s="899"/>
      <c r="G126" s="900"/>
      <c r="H126" s="898"/>
      <c r="I126" s="899"/>
      <c r="J126" s="899"/>
      <c r="K126" s="899"/>
      <c r="L126" s="900"/>
    </row>
    <row r="127" spans="2:15" x14ac:dyDescent="0.25">
      <c r="B127" s="898"/>
      <c r="C127" s="899"/>
      <c r="D127" s="899"/>
      <c r="E127" s="899"/>
      <c r="F127" s="899"/>
      <c r="G127" s="900"/>
      <c r="H127" s="898"/>
      <c r="I127" s="899"/>
      <c r="J127" s="899"/>
      <c r="K127" s="899"/>
      <c r="L127" s="900"/>
    </row>
    <row r="128" spans="2:15" x14ac:dyDescent="0.25">
      <c r="B128" s="898"/>
      <c r="C128" s="899"/>
      <c r="D128" s="899"/>
      <c r="E128" s="899"/>
      <c r="F128" s="899"/>
      <c r="G128" s="900"/>
      <c r="H128" s="898"/>
      <c r="I128" s="899"/>
      <c r="J128" s="899"/>
      <c r="K128" s="899"/>
      <c r="L128" s="900"/>
    </row>
    <row r="129" spans="2:15" x14ac:dyDescent="0.25">
      <c r="B129" s="898"/>
      <c r="C129" s="899"/>
      <c r="D129" s="899"/>
      <c r="E129" s="899"/>
      <c r="F129" s="899"/>
      <c r="G129" s="900"/>
      <c r="H129" s="898"/>
      <c r="I129" s="899"/>
      <c r="J129" s="899"/>
      <c r="K129" s="899"/>
      <c r="L129" s="900"/>
    </row>
    <row r="130" spans="2:15" x14ac:dyDescent="0.25">
      <c r="B130" s="898"/>
      <c r="C130" s="899"/>
      <c r="D130" s="899"/>
      <c r="E130" s="899"/>
      <c r="F130" s="899"/>
      <c r="G130" s="900"/>
      <c r="H130" s="898"/>
      <c r="I130" s="899"/>
      <c r="J130" s="899"/>
      <c r="K130" s="899"/>
      <c r="L130" s="900"/>
      <c r="O130" s="133"/>
    </row>
    <row r="131" spans="2:15" ht="15.75" thickBot="1" x14ac:dyDescent="0.3">
      <c r="B131" s="917"/>
      <c r="C131" s="918"/>
      <c r="D131" s="918"/>
      <c r="E131" s="918"/>
      <c r="F131" s="918"/>
      <c r="G131" s="919"/>
      <c r="H131" s="917"/>
      <c r="I131" s="918"/>
      <c r="J131" s="918"/>
      <c r="K131" s="918"/>
      <c r="L131" s="919"/>
    </row>
    <row r="132" spans="2:15" ht="25.5" customHeight="1" x14ac:dyDescent="0.25">
      <c r="B132" s="1007" t="s">
        <v>1315</v>
      </c>
      <c r="C132" s="1008"/>
      <c r="D132" s="1008"/>
      <c r="E132" s="1008"/>
      <c r="F132" s="1008"/>
      <c r="G132" s="1009"/>
      <c r="H132" s="1016" t="s">
        <v>1316</v>
      </c>
      <c r="I132" s="1017"/>
      <c r="J132" s="1017"/>
      <c r="K132" s="1017"/>
      <c r="L132" s="1017"/>
      <c r="M132" s="1018"/>
    </row>
    <row r="133" spans="2:15" ht="23.25" customHeight="1" thickBot="1" x14ac:dyDescent="0.3">
      <c r="B133" s="1010"/>
      <c r="C133" s="1011"/>
      <c r="D133" s="1011"/>
      <c r="E133" s="1011"/>
      <c r="F133" s="1011"/>
      <c r="G133" s="1012"/>
      <c r="H133" s="1019"/>
      <c r="I133" s="1018"/>
      <c r="J133" s="1018"/>
      <c r="K133" s="1018"/>
      <c r="L133" s="1018"/>
      <c r="M133" s="1018"/>
    </row>
    <row r="134" spans="2:15" ht="15.75" customHeight="1" x14ac:dyDescent="0.25">
      <c r="B134" s="898" t="s">
        <v>451</v>
      </c>
      <c r="C134" s="899"/>
      <c r="D134" s="899"/>
      <c r="E134" s="899"/>
      <c r="F134" s="899"/>
      <c r="G134" s="900"/>
      <c r="H134" s="913" t="s">
        <v>452</v>
      </c>
      <c r="I134" s="914"/>
      <c r="J134" s="914"/>
      <c r="K134" s="914"/>
      <c r="L134" s="915"/>
    </row>
    <row r="135" spans="2:15" x14ac:dyDescent="0.25">
      <c r="B135" s="898"/>
      <c r="C135" s="899"/>
      <c r="D135" s="899"/>
      <c r="E135" s="899"/>
      <c r="F135" s="899"/>
      <c r="G135" s="900"/>
      <c r="H135" s="898"/>
      <c r="I135" s="899"/>
      <c r="J135" s="899"/>
      <c r="K135" s="899"/>
      <c r="L135" s="900"/>
    </row>
    <row r="136" spans="2:15" x14ac:dyDescent="0.25">
      <c r="B136" s="898"/>
      <c r="C136" s="899"/>
      <c r="D136" s="899"/>
      <c r="E136" s="899"/>
      <c r="F136" s="899"/>
      <c r="G136" s="900"/>
      <c r="H136" s="898"/>
      <c r="I136" s="899"/>
      <c r="J136" s="899"/>
      <c r="K136" s="899"/>
      <c r="L136" s="900"/>
    </row>
    <row r="137" spans="2:15" x14ac:dyDescent="0.25">
      <c r="B137" s="898"/>
      <c r="C137" s="899"/>
      <c r="D137" s="899"/>
      <c r="E137" s="899"/>
      <c r="F137" s="899"/>
      <c r="G137" s="900"/>
      <c r="H137" s="898"/>
      <c r="I137" s="899"/>
      <c r="J137" s="899"/>
      <c r="K137" s="899"/>
      <c r="L137" s="900"/>
    </row>
    <row r="138" spans="2:15" x14ac:dyDescent="0.25">
      <c r="B138" s="898"/>
      <c r="C138" s="899"/>
      <c r="D138" s="899"/>
      <c r="E138" s="899"/>
      <c r="F138" s="899"/>
      <c r="G138" s="900"/>
      <c r="H138" s="898"/>
      <c r="I138" s="899"/>
      <c r="J138" s="899"/>
      <c r="K138" s="899"/>
      <c r="L138" s="900"/>
    </row>
    <row r="139" spans="2:15" x14ac:dyDescent="0.25">
      <c r="B139" s="898"/>
      <c r="C139" s="899"/>
      <c r="D139" s="899"/>
      <c r="E139" s="899"/>
      <c r="F139" s="899"/>
      <c r="G139" s="900"/>
      <c r="H139" s="898"/>
      <c r="I139" s="899"/>
      <c r="J139" s="899"/>
      <c r="K139" s="899"/>
      <c r="L139" s="900"/>
    </row>
    <row r="140" spans="2:15" x14ac:dyDescent="0.25">
      <c r="B140" s="898"/>
      <c r="C140" s="899"/>
      <c r="D140" s="899"/>
      <c r="E140" s="899"/>
      <c r="F140" s="899"/>
      <c r="G140" s="900"/>
      <c r="H140" s="898"/>
      <c r="I140" s="899"/>
      <c r="J140" s="899"/>
      <c r="K140" s="899"/>
      <c r="L140" s="900"/>
    </row>
    <row r="141" spans="2:15" x14ac:dyDescent="0.25">
      <c r="B141" s="898"/>
      <c r="C141" s="899"/>
      <c r="D141" s="899"/>
      <c r="E141" s="899"/>
      <c r="F141" s="899"/>
      <c r="G141" s="900"/>
      <c r="H141" s="898"/>
      <c r="I141" s="899"/>
      <c r="J141" s="899"/>
      <c r="K141" s="899"/>
      <c r="L141" s="900"/>
    </row>
    <row r="142" spans="2:15" x14ac:dyDescent="0.25">
      <c r="B142" s="898"/>
      <c r="C142" s="899"/>
      <c r="D142" s="899"/>
      <c r="E142" s="899"/>
      <c r="F142" s="899"/>
      <c r="G142" s="900"/>
      <c r="H142" s="898"/>
      <c r="I142" s="899"/>
      <c r="J142" s="899"/>
      <c r="K142" s="899"/>
      <c r="L142" s="900"/>
    </row>
    <row r="143" spans="2:15" x14ac:dyDescent="0.25">
      <c r="B143" s="898"/>
      <c r="C143" s="899"/>
      <c r="D143" s="899"/>
      <c r="E143" s="899"/>
      <c r="F143" s="899"/>
      <c r="G143" s="900"/>
      <c r="H143" s="898"/>
      <c r="I143" s="899"/>
      <c r="J143" s="899"/>
      <c r="K143" s="899"/>
      <c r="L143" s="900"/>
    </row>
    <row r="144" spans="2:15" x14ac:dyDescent="0.25">
      <c r="B144" s="898"/>
      <c r="C144" s="899"/>
      <c r="D144" s="899"/>
      <c r="E144" s="899"/>
      <c r="F144" s="899"/>
      <c r="G144" s="900"/>
      <c r="H144" s="898"/>
      <c r="I144" s="899"/>
      <c r="J144" s="899"/>
      <c r="K144" s="899"/>
      <c r="L144" s="900"/>
    </row>
    <row r="145" spans="2:15" x14ac:dyDescent="0.25">
      <c r="B145" s="898"/>
      <c r="C145" s="899"/>
      <c r="D145" s="899"/>
      <c r="E145" s="899"/>
      <c r="F145" s="899"/>
      <c r="G145" s="900"/>
      <c r="H145" s="898"/>
      <c r="I145" s="899"/>
      <c r="J145" s="899"/>
      <c r="K145" s="899"/>
      <c r="L145" s="900"/>
    </row>
    <row r="146" spans="2:15" x14ac:dyDescent="0.25">
      <c r="B146" s="898"/>
      <c r="C146" s="899"/>
      <c r="D146" s="899"/>
      <c r="E146" s="899"/>
      <c r="F146" s="899"/>
      <c r="G146" s="900"/>
      <c r="H146" s="898"/>
      <c r="I146" s="899"/>
      <c r="J146" s="899"/>
      <c r="K146" s="899"/>
      <c r="L146" s="900"/>
      <c r="O146" s="133"/>
    </row>
    <row r="147" spans="2:15" ht="15.75" thickBot="1" x14ac:dyDescent="0.3">
      <c r="B147" s="917"/>
      <c r="C147" s="918"/>
      <c r="D147" s="918"/>
      <c r="E147" s="918"/>
      <c r="F147" s="918"/>
      <c r="G147" s="919"/>
      <c r="H147" s="917"/>
      <c r="I147" s="918"/>
      <c r="J147" s="918"/>
      <c r="K147" s="918"/>
      <c r="L147" s="919"/>
    </row>
    <row r="148" spans="2:15" ht="25.5" customHeight="1" x14ac:dyDescent="0.25">
      <c r="B148" s="1007" t="s">
        <v>1317</v>
      </c>
      <c r="C148" s="1008"/>
      <c r="D148" s="1008"/>
      <c r="E148" s="1008"/>
      <c r="F148" s="1008"/>
      <c r="G148" s="1009"/>
      <c r="H148" s="1016" t="s">
        <v>1318</v>
      </c>
      <c r="I148" s="1017"/>
      <c r="J148" s="1017"/>
      <c r="K148" s="1017"/>
      <c r="L148" s="1017"/>
      <c r="M148" s="1018"/>
    </row>
    <row r="149" spans="2:15" ht="23.25" customHeight="1" thickBot="1" x14ac:dyDescent="0.3">
      <c r="B149" s="1010"/>
      <c r="C149" s="1011"/>
      <c r="D149" s="1011"/>
      <c r="E149" s="1011"/>
      <c r="F149" s="1011"/>
      <c r="G149" s="1012"/>
      <c r="H149" s="1019"/>
      <c r="I149" s="1018"/>
      <c r="J149" s="1018"/>
      <c r="K149" s="1018"/>
      <c r="L149" s="1018"/>
      <c r="M149" s="1018"/>
    </row>
    <row r="150" spans="2:15" ht="15.75" customHeight="1" x14ac:dyDescent="0.25">
      <c r="B150" s="898" t="s">
        <v>451</v>
      </c>
      <c r="C150" s="899"/>
      <c r="D150" s="899"/>
      <c r="E150" s="899"/>
      <c r="F150" s="899"/>
      <c r="G150" s="900"/>
      <c r="H150" s="913" t="s">
        <v>452</v>
      </c>
      <c r="I150" s="914"/>
      <c r="J150" s="914"/>
      <c r="K150" s="914"/>
      <c r="L150" s="915"/>
    </row>
    <row r="151" spans="2:15" x14ac:dyDescent="0.25">
      <c r="B151" s="898"/>
      <c r="C151" s="899"/>
      <c r="D151" s="899"/>
      <c r="E151" s="899"/>
      <c r="F151" s="899"/>
      <c r="G151" s="900"/>
      <c r="H151" s="898"/>
      <c r="I151" s="899"/>
      <c r="J151" s="899"/>
      <c r="K151" s="899"/>
      <c r="L151" s="900"/>
    </row>
    <row r="152" spans="2:15" x14ac:dyDescent="0.25">
      <c r="B152" s="898"/>
      <c r="C152" s="899"/>
      <c r="D152" s="899"/>
      <c r="E152" s="899"/>
      <c r="F152" s="899"/>
      <c r="G152" s="900"/>
      <c r="H152" s="898"/>
      <c r="I152" s="899"/>
      <c r="J152" s="899"/>
      <c r="K152" s="899"/>
      <c r="L152" s="900"/>
    </row>
    <row r="153" spans="2:15" x14ac:dyDescent="0.25">
      <c r="B153" s="898"/>
      <c r="C153" s="899"/>
      <c r="D153" s="899"/>
      <c r="E153" s="899"/>
      <c r="F153" s="899"/>
      <c r="G153" s="900"/>
      <c r="H153" s="898"/>
      <c r="I153" s="899"/>
      <c r="J153" s="899"/>
      <c r="K153" s="899"/>
      <c r="L153" s="900"/>
    </row>
    <row r="154" spans="2:15" x14ac:dyDescent="0.25">
      <c r="B154" s="898"/>
      <c r="C154" s="899"/>
      <c r="D154" s="899"/>
      <c r="E154" s="899"/>
      <c r="F154" s="899"/>
      <c r="G154" s="900"/>
      <c r="H154" s="898"/>
      <c r="I154" s="899"/>
      <c r="J154" s="899"/>
      <c r="K154" s="899"/>
      <c r="L154" s="900"/>
    </row>
    <row r="155" spans="2:15" x14ac:dyDescent="0.25">
      <c r="B155" s="898"/>
      <c r="C155" s="899"/>
      <c r="D155" s="899"/>
      <c r="E155" s="899"/>
      <c r="F155" s="899"/>
      <c r="G155" s="900"/>
      <c r="H155" s="898"/>
      <c r="I155" s="899"/>
      <c r="J155" s="899"/>
      <c r="K155" s="899"/>
      <c r="L155" s="900"/>
    </row>
    <row r="156" spans="2:15" x14ac:dyDescent="0.25">
      <c r="B156" s="898"/>
      <c r="C156" s="899"/>
      <c r="D156" s="899"/>
      <c r="E156" s="899"/>
      <c r="F156" s="899"/>
      <c r="G156" s="900"/>
      <c r="H156" s="898"/>
      <c r="I156" s="899"/>
      <c r="J156" s="899"/>
      <c r="K156" s="899"/>
      <c r="L156" s="900"/>
    </row>
    <row r="157" spans="2:15" x14ac:dyDescent="0.25">
      <c r="B157" s="898"/>
      <c r="C157" s="899"/>
      <c r="D157" s="899"/>
      <c r="E157" s="899"/>
      <c r="F157" s="899"/>
      <c r="G157" s="900"/>
      <c r="H157" s="898"/>
      <c r="I157" s="899"/>
      <c r="J157" s="899"/>
      <c r="K157" s="899"/>
      <c r="L157" s="900"/>
    </row>
    <row r="158" spans="2:15" x14ac:dyDescent="0.25">
      <c r="B158" s="898"/>
      <c r="C158" s="899"/>
      <c r="D158" s="899"/>
      <c r="E158" s="899"/>
      <c r="F158" s="899"/>
      <c r="G158" s="900"/>
      <c r="H158" s="898"/>
      <c r="I158" s="899"/>
      <c r="J158" s="899"/>
      <c r="K158" s="899"/>
      <c r="L158" s="900"/>
    </row>
    <row r="159" spans="2:15" x14ac:dyDescent="0.25">
      <c r="B159" s="898"/>
      <c r="C159" s="899"/>
      <c r="D159" s="899"/>
      <c r="E159" s="899"/>
      <c r="F159" s="899"/>
      <c r="G159" s="900"/>
      <c r="H159" s="898"/>
      <c r="I159" s="899"/>
      <c r="J159" s="899"/>
      <c r="K159" s="899"/>
      <c r="L159" s="900"/>
    </row>
    <row r="160" spans="2:15" x14ac:dyDescent="0.25">
      <c r="B160" s="898"/>
      <c r="C160" s="899"/>
      <c r="D160" s="899"/>
      <c r="E160" s="899"/>
      <c r="F160" s="899"/>
      <c r="G160" s="900"/>
      <c r="H160" s="898"/>
      <c r="I160" s="899"/>
      <c r="J160" s="899"/>
      <c r="K160" s="899"/>
      <c r="L160" s="900"/>
    </row>
    <row r="161" spans="2:15" x14ac:dyDescent="0.25">
      <c r="B161" s="898"/>
      <c r="C161" s="899"/>
      <c r="D161" s="899"/>
      <c r="E161" s="899"/>
      <c r="F161" s="899"/>
      <c r="G161" s="900"/>
      <c r="H161" s="898"/>
      <c r="I161" s="899"/>
      <c r="J161" s="899"/>
      <c r="K161" s="899"/>
      <c r="L161" s="900"/>
    </row>
    <row r="162" spans="2:15" x14ac:dyDescent="0.25">
      <c r="B162" s="898"/>
      <c r="C162" s="899"/>
      <c r="D162" s="899"/>
      <c r="E162" s="899"/>
      <c r="F162" s="899"/>
      <c r="G162" s="900"/>
      <c r="H162" s="898"/>
      <c r="I162" s="899"/>
      <c r="J162" s="899"/>
      <c r="K162" s="899"/>
      <c r="L162" s="900"/>
      <c r="O162" s="133"/>
    </row>
    <row r="163" spans="2:15" ht="15.75" thickBot="1" x14ac:dyDescent="0.3">
      <c r="B163" s="917"/>
      <c r="C163" s="918"/>
      <c r="D163" s="918"/>
      <c r="E163" s="918"/>
      <c r="F163" s="918"/>
      <c r="G163" s="919"/>
      <c r="H163" s="917"/>
      <c r="I163" s="918"/>
      <c r="J163" s="918"/>
      <c r="K163" s="918"/>
      <c r="L163" s="919"/>
    </row>
    <row r="164" spans="2:15" ht="25.5" customHeight="1" x14ac:dyDescent="0.25">
      <c r="B164" s="1007" t="s">
        <v>1319</v>
      </c>
      <c r="C164" s="1008"/>
      <c r="D164" s="1008"/>
      <c r="E164" s="1008"/>
      <c r="F164" s="1008"/>
      <c r="G164" s="1009"/>
      <c r="H164" s="1016" t="s">
        <v>1320</v>
      </c>
      <c r="I164" s="1017"/>
      <c r="J164" s="1017"/>
      <c r="K164" s="1017"/>
      <c r="L164" s="1017"/>
      <c r="M164" s="1018"/>
    </row>
    <row r="165" spans="2:15" ht="23.25" customHeight="1" thickBot="1" x14ac:dyDescent="0.3">
      <c r="B165" s="1010"/>
      <c r="C165" s="1011"/>
      <c r="D165" s="1011"/>
      <c r="E165" s="1011"/>
      <c r="F165" s="1011"/>
      <c r="G165" s="1012"/>
      <c r="H165" s="1019"/>
      <c r="I165" s="1018"/>
      <c r="J165" s="1018"/>
      <c r="K165" s="1018"/>
      <c r="L165" s="1018"/>
      <c r="M165" s="1018"/>
    </row>
    <row r="166" spans="2:15" ht="15.75" customHeight="1" x14ac:dyDescent="0.25">
      <c r="B166" s="898" t="s">
        <v>451</v>
      </c>
      <c r="C166" s="899"/>
      <c r="D166" s="899"/>
      <c r="E166" s="899"/>
      <c r="F166" s="899"/>
      <c r="G166" s="900"/>
      <c r="H166" s="913" t="s">
        <v>452</v>
      </c>
      <c r="I166" s="914"/>
      <c r="J166" s="914"/>
      <c r="K166" s="914"/>
      <c r="L166" s="915"/>
    </row>
    <row r="167" spans="2:15" x14ac:dyDescent="0.25">
      <c r="B167" s="898"/>
      <c r="C167" s="899"/>
      <c r="D167" s="899"/>
      <c r="E167" s="899"/>
      <c r="F167" s="899"/>
      <c r="G167" s="900"/>
      <c r="H167" s="898"/>
      <c r="I167" s="899"/>
      <c r="J167" s="899"/>
      <c r="K167" s="899"/>
      <c r="L167" s="900"/>
    </row>
    <row r="168" spans="2:15" x14ac:dyDescent="0.25">
      <c r="B168" s="898"/>
      <c r="C168" s="899"/>
      <c r="D168" s="899"/>
      <c r="E168" s="899"/>
      <c r="F168" s="899"/>
      <c r="G168" s="900"/>
      <c r="H168" s="898"/>
      <c r="I168" s="899"/>
      <c r="J168" s="899"/>
      <c r="K168" s="899"/>
      <c r="L168" s="900"/>
    </row>
    <row r="169" spans="2:15" x14ac:dyDescent="0.25">
      <c r="B169" s="898"/>
      <c r="C169" s="899"/>
      <c r="D169" s="899"/>
      <c r="E169" s="899"/>
      <c r="F169" s="899"/>
      <c r="G169" s="900"/>
      <c r="H169" s="898"/>
      <c r="I169" s="899"/>
      <c r="J169" s="899"/>
      <c r="K169" s="899"/>
      <c r="L169" s="900"/>
    </row>
    <row r="170" spans="2:15" x14ac:dyDescent="0.25">
      <c r="B170" s="898"/>
      <c r="C170" s="899"/>
      <c r="D170" s="899"/>
      <c r="E170" s="899"/>
      <c r="F170" s="899"/>
      <c r="G170" s="900"/>
      <c r="H170" s="898"/>
      <c r="I170" s="899"/>
      <c r="J170" s="899"/>
      <c r="K170" s="899"/>
      <c r="L170" s="900"/>
    </row>
    <row r="171" spans="2:15" x14ac:dyDescent="0.25">
      <c r="B171" s="898"/>
      <c r="C171" s="899"/>
      <c r="D171" s="899"/>
      <c r="E171" s="899"/>
      <c r="F171" s="899"/>
      <c r="G171" s="900"/>
      <c r="H171" s="898"/>
      <c r="I171" s="899"/>
      <c r="J171" s="899"/>
      <c r="K171" s="899"/>
      <c r="L171" s="900"/>
    </row>
    <row r="172" spans="2:15" x14ac:dyDescent="0.25">
      <c r="B172" s="898"/>
      <c r="C172" s="899"/>
      <c r="D172" s="899"/>
      <c r="E172" s="899"/>
      <c r="F172" s="899"/>
      <c r="G172" s="900"/>
      <c r="H172" s="898"/>
      <c r="I172" s="899"/>
      <c r="J172" s="899"/>
      <c r="K172" s="899"/>
      <c r="L172" s="900"/>
    </row>
    <row r="173" spans="2:15" x14ac:dyDescent="0.25">
      <c r="B173" s="898"/>
      <c r="C173" s="899"/>
      <c r="D173" s="899"/>
      <c r="E173" s="899"/>
      <c r="F173" s="899"/>
      <c r="G173" s="900"/>
      <c r="H173" s="898"/>
      <c r="I173" s="899"/>
      <c r="J173" s="899"/>
      <c r="K173" s="899"/>
      <c r="L173" s="900"/>
    </row>
    <row r="174" spans="2:15" x14ac:dyDescent="0.25">
      <c r="B174" s="898"/>
      <c r="C174" s="899"/>
      <c r="D174" s="899"/>
      <c r="E174" s="899"/>
      <c r="F174" s="899"/>
      <c r="G174" s="900"/>
      <c r="H174" s="898"/>
      <c r="I174" s="899"/>
      <c r="J174" s="899"/>
      <c r="K174" s="899"/>
      <c r="L174" s="900"/>
    </row>
    <row r="175" spans="2:15" x14ac:dyDescent="0.25">
      <c r="B175" s="898"/>
      <c r="C175" s="899"/>
      <c r="D175" s="899"/>
      <c r="E175" s="899"/>
      <c r="F175" s="899"/>
      <c r="G175" s="900"/>
      <c r="H175" s="898"/>
      <c r="I175" s="899"/>
      <c r="J175" s="899"/>
      <c r="K175" s="899"/>
      <c r="L175" s="900"/>
    </row>
    <row r="176" spans="2:15" x14ac:dyDescent="0.25">
      <c r="B176" s="898"/>
      <c r="C176" s="899"/>
      <c r="D176" s="899"/>
      <c r="E176" s="899"/>
      <c r="F176" s="899"/>
      <c r="G176" s="900"/>
      <c r="H176" s="898"/>
      <c r="I176" s="899"/>
      <c r="J176" s="899"/>
      <c r="K176" s="899"/>
      <c r="L176" s="900"/>
    </row>
    <row r="177" spans="2:15" x14ac:dyDescent="0.25">
      <c r="B177" s="898"/>
      <c r="C177" s="899"/>
      <c r="D177" s="899"/>
      <c r="E177" s="899"/>
      <c r="F177" s="899"/>
      <c r="G177" s="900"/>
      <c r="H177" s="898"/>
      <c r="I177" s="899"/>
      <c r="J177" s="899"/>
      <c r="K177" s="899"/>
      <c r="L177" s="900"/>
    </row>
    <row r="178" spans="2:15" x14ac:dyDescent="0.25">
      <c r="B178" s="898"/>
      <c r="C178" s="899"/>
      <c r="D178" s="899"/>
      <c r="E178" s="899"/>
      <c r="F178" s="899"/>
      <c r="G178" s="900"/>
      <c r="H178" s="898"/>
      <c r="I178" s="899"/>
      <c r="J178" s="899"/>
      <c r="K178" s="899"/>
      <c r="L178" s="900"/>
      <c r="O178" s="133"/>
    </row>
    <row r="179" spans="2:15" ht="15.75" thickBot="1" x14ac:dyDescent="0.3">
      <c r="B179" s="917"/>
      <c r="C179" s="918"/>
      <c r="D179" s="918"/>
      <c r="E179" s="918"/>
      <c r="F179" s="918"/>
      <c r="G179" s="919"/>
      <c r="H179" s="917"/>
      <c r="I179" s="918"/>
      <c r="J179" s="918"/>
      <c r="K179" s="918"/>
      <c r="L179" s="919"/>
    </row>
    <row r="180" spans="2:15" ht="25.5" customHeight="1" x14ac:dyDescent="0.25">
      <c r="B180" s="1007" t="s">
        <v>1321</v>
      </c>
      <c r="C180" s="1008"/>
      <c r="D180" s="1008"/>
      <c r="E180" s="1008"/>
      <c r="F180" s="1008"/>
      <c r="G180" s="1009"/>
      <c r="H180" s="1016" t="s">
        <v>1321</v>
      </c>
      <c r="I180" s="1017"/>
      <c r="J180" s="1017"/>
      <c r="K180" s="1017"/>
      <c r="L180" s="1017"/>
      <c r="M180" s="1018"/>
    </row>
    <row r="181" spans="2:15" ht="23.25" customHeight="1" thickBot="1" x14ac:dyDescent="0.3">
      <c r="B181" s="1010"/>
      <c r="C181" s="1011"/>
      <c r="D181" s="1011"/>
      <c r="E181" s="1011"/>
      <c r="F181" s="1011"/>
      <c r="G181" s="1012"/>
      <c r="H181" s="1019"/>
      <c r="I181" s="1018"/>
      <c r="J181" s="1018"/>
      <c r="K181" s="1018"/>
      <c r="L181" s="1018"/>
      <c r="M181" s="1018"/>
    </row>
    <row r="182" spans="2:15" ht="15.75" customHeight="1" x14ac:dyDescent="0.25">
      <c r="B182" s="898" t="s">
        <v>451</v>
      </c>
      <c r="C182" s="899"/>
      <c r="D182" s="899"/>
      <c r="E182" s="899"/>
      <c r="F182" s="899"/>
      <c r="G182" s="900"/>
      <c r="H182" s="913" t="s">
        <v>452</v>
      </c>
      <c r="I182" s="914"/>
      <c r="J182" s="914"/>
      <c r="K182" s="914"/>
      <c r="L182" s="915"/>
    </row>
    <row r="183" spans="2:15" x14ac:dyDescent="0.25">
      <c r="B183" s="898"/>
      <c r="C183" s="899"/>
      <c r="D183" s="899"/>
      <c r="E183" s="899"/>
      <c r="F183" s="899"/>
      <c r="G183" s="900"/>
      <c r="H183" s="898"/>
      <c r="I183" s="899"/>
      <c r="J183" s="899"/>
      <c r="K183" s="899"/>
      <c r="L183" s="900"/>
    </row>
    <row r="184" spans="2:15" x14ac:dyDescent="0.25">
      <c r="B184" s="898"/>
      <c r="C184" s="899"/>
      <c r="D184" s="899"/>
      <c r="E184" s="899"/>
      <c r="F184" s="899"/>
      <c r="G184" s="900"/>
      <c r="H184" s="898"/>
      <c r="I184" s="899"/>
      <c r="J184" s="899"/>
      <c r="K184" s="899"/>
      <c r="L184" s="900"/>
    </row>
    <row r="185" spans="2:15" x14ac:dyDescent="0.25">
      <c r="B185" s="898"/>
      <c r="C185" s="899"/>
      <c r="D185" s="899"/>
      <c r="E185" s="899"/>
      <c r="F185" s="899"/>
      <c r="G185" s="900"/>
      <c r="H185" s="898"/>
      <c r="I185" s="899"/>
      <c r="J185" s="899"/>
      <c r="K185" s="899"/>
      <c r="L185" s="900"/>
    </row>
    <row r="186" spans="2:15" x14ac:dyDescent="0.25">
      <c r="B186" s="898"/>
      <c r="C186" s="899"/>
      <c r="D186" s="899"/>
      <c r="E186" s="899"/>
      <c r="F186" s="899"/>
      <c r="G186" s="900"/>
      <c r="H186" s="898"/>
      <c r="I186" s="899"/>
      <c r="J186" s="899"/>
      <c r="K186" s="899"/>
      <c r="L186" s="900"/>
    </row>
    <row r="187" spans="2:15" x14ac:dyDescent="0.25">
      <c r="B187" s="898"/>
      <c r="C187" s="899"/>
      <c r="D187" s="899"/>
      <c r="E187" s="899"/>
      <c r="F187" s="899"/>
      <c r="G187" s="900"/>
      <c r="H187" s="898"/>
      <c r="I187" s="899"/>
      <c r="J187" s="899"/>
      <c r="K187" s="899"/>
      <c r="L187" s="900"/>
    </row>
    <row r="188" spans="2:15" x14ac:dyDescent="0.25">
      <c r="B188" s="898"/>
      <c r="C188" s="899"/>
      <c r="D188" s="899"/>
      <c r="E188" s="899"/>
      <c r="F188" s="899"/>
      <c r="G188" s="900"/>
      <c r="H188" s="898"/>
      <c r="I188" s="899"/>
      <c r="J188" s="899"/>
      <c r="K188" s="899"/>
      <c r="L188" s="900"/>
    </row>
    <row r="189" spans="2:15" x14ac:dyDescent="0.25">
      <c r="B189" s="898"/>
      <c r="C189" s="899"/>
      <c r="D189" s="899"/>
      <c r="E189" s="899"/>
      <c r="F189" s="899"/>
      <c r="G189" s="900"/>
      <c r="H189" s="898"/>
      <c r="I189" s="899"/>
      <c r="J189" s="899"/>
      <c r="K189" s="899"/>
      <c r="L189" s="900"/>
    </row>
    <row r="190" spans="2:15" x14ac:dyDescent="0.25">
      <c r="B190" s="898"/>
      <c r="C190" s="899"/>
      <c r="D190" s="899"/>
      <c r="E190" s="899"/>
      <c r="F190" s="899"/>
      <c r="G190" s="900"/>
      <c r="H190" s="898"/>
      <c r="I190" s="899"/>
      <c r="J190" s="899"/>
      <c r="K190" s="899"/>
      <c r="L190" s="900"/>
    </row>
    <row r="191" spans="2:15" x14ac:dyDescent="0.25">
      <c r="B191" s="898"/>
      <c r="C191" s="899"/>
      <c r="D191" s="899"/>
      <c r="E191" s="899"/>
      <c r="F191" s="899"/>
      <c r="G191" s="900"/>
      <c r="H191" s="898"/>
      <c r="I191" s="899"/>
      <c r="J191" s="899"/>
      <c r="K191" s="899"/>
      <c r="L191" s="900"/>
    </row>
    <row r="192" spans="2:15" x14ac:dyDescent="0.25">
      <c r="B192" s="898"/>
      <c r="C192" s="899"/>
      <c r="D192" s="899"/>
      <c r="E192" s="899"/>
      <c r="F192" s="899"/>
      <c r="G192" s="900"/>
      <c r="H192" s="898"/>
      <c r="I192" s="899"/>
      <c r="J192" s="899"/>
      <c r="K192" s="899"/>
      <c r="L192" s="900"/>
    </row>
    <row r="193" spans="2:16" x14ac:dyDescent="0.25">
      <c r="B193" s="898"/>
      <c r="C193" s="899"/>
      <c r="D193" s="899"/>
      <c r="E193" s="899"/>
      <c r="F193" s="899"/>
      <c r="G193" s="900"/>
      <c r="H193" s="898"/>
      <c r="I193" s="899"/>
      <c r="J193" s="899"/>
      <c r="K193" s="899"/>
      <c r="L193" s="900"/>
    </row>
    <row r="194" spans="2:16" x14ac:dyDescent="0.25">
      <c r="B194" s="898"/>
      <c r="C194" s="899"/>
      <c r="D194" s="899"/>
      <c r="E194" s="899"/>
      <c r="F194" s="899"/>
      <c r="G194" s="900"/>
      <c r="H194" s="898"/>
      <c r="I194" s="899"/>
      <c r="J194" s="899"/>
      <c r="K194" s="899"/>
      <c r="L194" s="900"/>
      <c r="O194" s="133"/>
    </row>
    <row r="195" spans="2:16" ht="15.75" thickBot="1" x14ac:dyDescent="0.3">
      <c r="B195" s="917"/>
      <c r="C195" s="918"/>
      <c r="D195" s="918"/>
      <c r="E195" s="918"/>
      <c r="F195" s="918"/>
      <c r="G195" s="919"/>
      <c r="H195" s="917"/>
      <c r="I195" s="918"/>
      <c r="J195" s="918"/>
      <c r="K195" s="918"/>
      <c r="L195" s="919"/>
    </row>
    <row r="196" spans="2:16" ht="25.5" customHeight="1" x14ac:dyDescent="0.25">
      <c r="B196" s="1007" t="s">
        <v>1321</v>
      </c>
      <c r="C196" s="1008"/>
      <c r="D196" s="1008"/>
      <c r="E196" s="1008"/>
      <c r="F196" s="1008"/>
      <c r="G196" s="1009"/>
      <c r="H196" s="1016" t="s">
        <v>1321</v>
      </c>
      <c r="I196" s="1017"/>
      <c r="J196" s="1017"/>
      <c r="K196" s="1017"/>
      <c r="L196" s="1017"/>
      <c r="M196" s="1018"/>
    </row>
    <row r="197" spans="2:16" ht="23.25" customHeight="1" thickBot="1" x14ac:dyDescent="0.3">
      <c r="B197" s="1010"/>
      <c r="C197" s="1011"/>
      <c r="D197" s="1011"/>
      <c r="E197" s="1011"/>
      <c r="F197" s="1011"/>
      <c r="G197" s="1012"/>
      <c r="H197" s="1019"/>
      <c r="I197" s="1018"/>
      <c r="J197" s="1018"/>
      <c r="K197" s="1018"/>
      <c r="L197" s="1018"/>
      <c r="M197" s="1018"/>
    </row>
    <row r="198" spans="2:16" ht="15.75" customHeight="1" x14ac:dyDescent="0.25">
      <c r="B198" s="898" t="s">
        <v>451</v>
      </c>
      <c r="C198" s="899"/>
      <c r="D198" s="899"/>
      <c r="E198" s="899"/>
      <c r="F198" s="899"/>
      <c r="G198" s="900"/>
      <c r="H198" s="913" t="s">
        <v>452</v>
      </c>
      <c r="I198" s="914"/>
      <c r="J198" s="914"/>
      <c r="K198" s="914"/>
      <c r="L198" s="915"/>
      <c r="P198" s="133"/>
    </row>
    <row r="199" spans="2:16" x14ac:dyDescent="0.25">
      <c r="B199" s="898"/>
      <c r="C199" s="899"/>
      <c r="D199" s="899"/>
      <c r="E199" s="899"/>
      <c r="F199" s="899"/>
      <c r="G199" s="900"/>
      <c r="H199" s="898"/>
      <c r="I199" s="899"/>
      <c r="J199" s="899"/>
      <c r="K199" s="899"/>
      <c r="L199" s="900"/>
    </row>
    <row r="200" spans="2:16" x14ac:dyDescent="0.25">
      <c r="B200" s="898"/>
      <c r="C200" s="899"/>
      <c r="D200" s="899"/>
      <c r="E200" s="899"/>
      <c r="F200" s="899"/>
      <c r="G200" s="900"/>
      <c r="H200" s="898"/>
      <c r="I200" s="899"/>
      <c r="J200" s="899"/>
      <c r="K200" s="899"/>
      <c r="L200" s="900"/>
    </row>
    <row r="201" spans="2:16" x14ac:dyDescent="0.25">
      <c r="B201" s="898"/>
      <c r="C201" s="899"/>
      <c r="D201" s="899"/>
      <c r="E201" s="899"/>
      <c r="F201" s="899"/>
      <c r="G201" s="900"/>
      <c r="H201" s="898"/>
      <c r="I201" s="899"/>
      <c r="J201" s="899"/>
      <c r="K201" s="899"/>
      <c r="L201" s="900"/>
    </row>
    <row r="202" spans="2:16" x14ac:dyDescent="0.25">
      <c r="B202" s="898"/>
      <c r="C202" s="899"/>
      <c r="D202" s="899"/>
      <c r="E202" s="899"/>
      <c r="F202" s="899"/>
      <c r="G202" s="900"/>
      <c r="H202" s="898"/>
      <c r="I202" s="899"/>
      <c r="J202" s="899"/>
      <c r="K202" s="899"/>
      <c r="L202" s="900"/>
    </row>
    <row r="203" spans="2:16" x14ac:dyDescent="0.25">
      <c r="B203" s="898"/>
      <c r="C203" s="899"/>
      <c r="D203" s="899"/>
      <c r="E203" s="899"/>
      <c r="F203" s="899"/>
      <c r="G203" s="900"/>
      <c r="H203" s="898"/>
      <c r="I203" s="899"/>
      <c r="J203" s="899"/>
      <c r="K203" s="899"/>
      <c r="L203" s="900"/>
    </row>
    <row r="204" spans="2:16" x14ac:dyDescent="0.25">
      <c r="B204" s="898"/>
      <c r="C204" s="899"/>
      <c r="D204" s="899"/>
      <c r="E204" s="899"/>
      <c r="F204" s="899"/>
      <c r="G204" s="900"/>
      <c r="H204" s="898"/>
      <c r="I204" s="899"/>
      <c r="J204" s="899"/>
      <c r="K204" s="899"/>
      <c r="L204" s="900"/>
    </row>
    <row r="205" spans="2:16" x14ac:dyDescent="0.25">
      <c r="B205" s="898"/>
      <c r="C205" s="899"/>
      <c r="D205" s="899"/>
      <c r="E205" s="899"/>
      <c r="F205" s="899"/>
      <c r="G205" s="900"/>
      <c r="H205" s="898"/>
      <c r="I205" s="899"/>
      <c r="J205" s="899"/>
      <c r="K205" s="899"/>
      <c r="L205" s="900"/>
    </row>
    <row r="206" spans="2:16" x14ac:dyDescent="0.25">
      <c r="B206" s="898"/>
      <c r="C206" s="899"/>
      <c r="D206" s="899"/>
      <c r="E206" s="899"/>
      <c r="F206" s="899"/>
      <c r="G206" s="900"/>
      <c r="H206" s="898"/>
      <c r="I206" s="899"/>
      <c r="J206" s="899"/>
      <c r="K206" s="899"/>
      <c r="L206" s="900"/>
    </row>
    <row r="207" spans="2:16" x14ac:dyDescent="0.25">
      <c r="B207" s="898"/>
      <c r="C207" s="899"/>
      <c r="D207" s="899"/>
      <c r="E207" s="899"/>
      <c r="F207" s="899"/>
      <c r="G207" s="900"/>
      <c r="H207" s="898"/>
      <c r="I207" s="899"/>
      <c r="J207" s="899"/>
      <c r="K207" s="899"/>
      <c r="L207" s="900"/>
    </row>
    <row r="208" spans="2:16" x14ac:dyDescent="0.25">
      <c r="B208" s="898"/>
      <c r="C208" s="899"/>
      <c r="D208" s="899"/>
      <c r="E208" s="899"/>
      <c r="F208" s="899"/>
      <c r="G208" s="900"/>
      <c r="H208" s="898"/>
      <c r="I208" s="899"/>
      <c r="J208" s="899"/>
      <c r="K208" s="899"/>
      <c r="L208" s="900"/>
    </row>
    <row r="209" spans="2:15" x14ac:dyDescent="0.25">
      <c r="B209" s="898"/>
      <c r="C209" s="899"/>
      <c r="D209" s="899"/>
      <c r="E209" s="899"/>
      <c r="F209" s="899"/>
      <c r="G209" s="900"/>
      <c r="H209" s="898"/>
      <c r="I209" s="899"/>
      <c r="J209" s="899"/>
      <c r="K209" s="899"/>
      <c r="L209" s="900"/>
    </row>
    <row r="210" spans="2:15" x14ac:dyDescent="0.25">
      <c r="B210" s="898"/>
      <c r="C210" s="899"/>
      <c r="D210" s="899"/>
      <c r="E210" s="899"/>
      <c r="F210" s="899"/>
      <c r="G210" s="900"/>
      <c r="H210" s="898"/>
      <c r="I210" s="899"/>
      <c r="J210" s="899"/>
      <c r="K210" s="899"/>
      <c r="L210" s="900"/>
      <c r="O210" s="133"/>
    </row>
    <row r="211" spans="2:15" ht="15.75" thickBot="1" x14ac:dyDescent="0.3">
      <c r="B211" s="917"/>
      <c r="C211" s="918"/>
      <c r="D211" s="918"/>
      <c r="E211" s="918"/>
      <c r="F211" s="918"/>
      <c r="G211" s="919"/>
      <c r="H211" s="917"/>
      <c r="I211" s="918"/>
      <c r="J211" s="918"/>
      <c r="K211" s="918"/>
      <c r="L211" s="919"/>
    </row>
    <row r="212" spans="2:15" ht="25.5" customHeight="1" x14ac:dyDescent="0.25">
      <c r="B212" s="1007" t="s">
        <v>1322</v>
      </c>
      <c r="C212" s="1008"/>
      <c r="D212" s="1008"/>
      <c r="E212" s="1008"/>
      <c r="F212" s="1008"/>
      <c r="G212" s="1009"/>
      <c r="H212" s="1016" t="s">
        <v>1323</v>
      </c>
      <c r="I212" s="1017"/>
      <c r="J212" s="1017"/>
      <c r="K212" s="1017"/>
      <c r="L212" s="1017"/>
      <c r="M212" s="1018"/>
    </row>
    <row r="213" spans="2:15" ht="23.25" customHeight="1" thickBot="1" x14ac:dyDescent="0.3">
      <c r="B213" s="1010"/>
      <c r="C213" s="1011"/>
      <c r="D213" s="1011"/>
      <c r="E213" s="1011"/>
      <c r="F213" s="1011"/>
      <c r="G213" s="1012"/>
      <c r="H213" s="1019"/>
      <c r="I213" s="1018"/>
      <c r="J213" s="1018"/>
      <c r="K213" s="1018"/>
      <c r="L213" s="1018"/>
      <c r="M213" s="1018"/>
    </row>
    <row r="214" spans="2:15" ht="15.75" customHeight="1" x14ac:dyDescent="0.25">
      <c r="B214" s="898" t="s">
        <v>451</v>
      </c>
      <c r="C214" s="899"/>
      <c r="D214" s="899"/>
      <c r="E214" s="899"/>
      <c r="F214" s="899"/>
      <c r="G214" s="900"/>
      <c r="H214" s="913" t="s">
        <v>452</v>
      </c>
      <c r="I214" s="914"/>
      <c r="J214" s="914"/>
      <c r="K214" s="914"/>
      <c r="L214" s="915"/>
    </row>
    <row r="215" spans="2:15" x14ac:dyDescent="0.25">
      <c r="B215" s="898"/>
      <c r="C215" s="899"/>
      <c r="D215" s="899"/>
      <c r="E215" s="899"/>
      <c r="F215" s="899"/>
      <c r="G215" s="900"/>
      <c r="H215" s="898"/>
      <c r="I215" s="899"/>
      <c r="J215" s="899"/>
      <c r="K215" s="899"/>
      <c r="L215" s="900"/>
    </row>
    <row r="216" spans="2:15" x14ac:dyDescent="0.25">
      <c r="B216" s="898"/>
      <c r="C216" s="899"/>
      <c r="D216" s="899"/>
      <c r="E216" s="899"/>
      <c r="F216" s="899"/>
      <c r="G216" s="900"/>
      <c r="H216" s="898"/>
      <c r="I216" s="899"/>
      <c r="J216" s="899"/>
      <c r="K216" s="899"/>
      <c r="L216" s="900"/>
    </row>
    <row r="217" spans="2:15" x14ac:dyDescent="0.25">
      <c r="B217" s="898"/>
      <c r="C217" s="899"/>
      <c r="D217" s="899"/>
      <c r="E217" s="899"/>
      <c r="F217" s="899"/>
      <c r="G217" s="900"/>
      <c r="H217" s="898"/>
      <c r="I217" s="899"/>
      <c r="J217" s="899"/>
      <c r="K217" s="899"/>
      <c r="L217" s="900"/>
    </row>
    <row r="218" spans="2:15" x14ac:dyDescent="0.25">
      <c r="B218" s="898"/>
      <c r="C218" s="899"/>
      <c r="D218" s="899"/>
      <c r="E218" s="899"/>
      <c r="F218" s="899"/>
      <c r="G218" s="900"/>
      <c r="H218" s="898"/>
      <c r="I218" s="899"/>
      <c r="J218" s="899"/>
      <c r="K218" s="899"/>
      <c r="L218" s="900"/>
    </row>
    <row r="219" spans="2:15" x14ac:dyDescent="0.25">
      <c r="B219" s="898"/>
      <c r="C219" s="899"/>
      <c r="D219" s="899"/>
      <c r="E219" s="899"/>
      <c r="F219" s="899"/>
      <c r="G219" s="900"/>
      <c r="H219" s="898"/>
      <c r="I219" s="899"/>
      <c r="J219" s="899"/>
      <c r="K219" s="899"/>
      <c r="L219" s="900"/>
    </row>
    <row r="220" spans="2:15" x14ac:dyDescent="0.25">
      <c r="B220" s="898"/>
      <c r="C220" s="899"/>
      <c r="D220" s="899"/>
      <c r="E220" s="899"/>
      <c r="F220" s="899"/>
      <c r="G220" s="900"/>
      <c r="H220" s="898"/>
      <c r="I220" s="899"/>
      <c r="J220" s="899"/>
      <c r="K220" s="899"/>
      <c r="L220" s="900"/>
    </row>
    <row r="221" spans="2:15" x14ac:dyDescent="0.25">
      <c r="B221" s="898"/>
      <c r="C221" s="899"/>
      <c r="D221" s="899"/>
      <c r="E221" s="899"/>
      <c r="F221" s="899"/>
      <c r="G221" s="900"/>
      <c r="H221" s="898"/>
      <c r="I221" s="899"/>
      <c r="J221" s="899"/>
      <c r="K221" s="899"/>
      <c r="L221" s="900"/>
    </row>
    <row r="222" spans="2:15" x14ac:dyDescent="0.25">
      <c r="B222" s="898"/>
      <c r="C222" s="899"/>
      <c r="D222" s="899"/>
      <c r="E222" s="899"/>
      <c r="F222" s="899"/>
      <c r="G222" s="900"/>
      <c r="H222" s="898"/>
      <c r="I222" s="899"/>
      <c r="J222" s="899"/>
      <c r="K222" s="899"/>
      <c r="L222" s="900"/>
    </row>
    <row r="223" spans="2:15" x14ac:dyDescent="0.25">
      <c r="B223" s="898"/>
      <c r="C223" s="899"/>
      <c r="D223" s="899"/>
      <c r="E223" s="899"/>
      <c r="F223" s="899"/>
      <c r="G223" s="900"/>
      <c r="H223" s="898"/>
      <c r="I223" s="899"/>
      <c r="J223" s="899"/>
      <c r="K223" s="899"/>
      <c r="L223" s="900"/>
    </row>
    <row r="224" spans="2:15" x14ac:dyDescent="0.25">
      <c r="B224" s="898"/>
      <c r="C224" s="899"/>
      <c r="D224" s="899"/>
      <c r="E224" s="899"/>
      <c r="F224" s="899"/>
      <c r="G224" s="900"/>
      <c r="H224" s="898"/>
      <c r="I224" s="899"/>
      <c r="J224" s="899"/>
      <c r="K224" s="899"/>
      <c r="L224" s="900"/>
    </row>
    <row r="225" spans="2:15" x14ac:dyDescent="0.25">
      <c r="B225" s="898"/>
      <c r="C225" s="899"/>
      <c r="D225" s="899"/>
      <c r="E225" s="899"/>
      <c r="F225" s="899"/>
      <c r="G225" s="900"/>
      <c r="H225" s="898"/>
      <c r="I225" s="899"/>
      <c r="J225" s="899"/>
      <c r="K225" s="899"/>
      <c r="L225" s="900"/>
    </row>
    <row r="226" spans="2:15" x14ac:dyDescent="0.25">
      <c r="B226" s="898"/>
      <c r="C226" s="899"/>
      <c r="D226" s="899"/>
      <c r="E226" s="899"/>
      <c r="F226" s="899"/>
      <c r="G226" s="900"/>
      <c r="H226" s="898"/>
      <c r="I226" s="899"/>
      <c r="J226" s="899"/>
      <c r="K226" s="899"/>
      <c r="L226" s="900"/>
      <c r="O226" s="133"/>
    </row>
    <row r="227" spans="2:15" ht="15.75" thickBot="1" x14ac:dyDescent="0.3">
      <c r="B227" s="917"/>
      <c r="C227" s="918"/>
      <c r="D227" s="918"/>
      <c r="E227" s="918"/>
      <c r="F227" s="918"/>
      <c r="G227" s="919"/>
      <c r="H227" s="917"/>
      <c r="I227" s="918"/>
      <c r="J227" s="918"/>
      <c r="K227" s="918"/>
      <c r="L227" s="919"/>
    </row>
    <row r="228" spans="2:15" ht="25.5" customHeight="1" x14ac:dyDescent="0.25">
      <c r="B228" s="1007" t="s">
        <v>1324</v>
      </c>
      <c r="C228" s="1008"/>
      <c r="D228" s="1008"/>
      <c r="E228" s="1008"/>
      <c r="F228" s="1008"/>
      <c r="G228" s="1009"/>
      <c r="H228" s="1016" t="s">
        <v>1325</v>
      </c>
      <c r="I228" s="1017"/>
      <c r="J228" s="1017"/>
      <c r="K228" s="1017"/>
      <c r="L228" s="1017"/>
      <c r="M228" s="1018"/>
    </row>
    <row r="229" spans="2:15" ht="23.25" customHeight="1" thickBot="1" x14ac:dyDescent="0.3">
      <c r="B229" s="1010"/>
      <c r="C229" s="1011"/>
      <c r="D229" s="1011"/>
      <c r="E229" s="1011"/>
      <c r="F229" s="1011"/>
      <c r="G229" s="1012"/>
      <c r="H229" s="1019"/>
      <c r="I229" s="1018"/>
      <c r="J229" s="1018"/>
      <c r="K229" s="1018"/>
      <c r="L229" s="1018"/>
      <c r="M229" s="1018"/>
    </row>
    <row r="230" spans="2:15" ht="15.75" customHeight="1" x14ac:dyDescent="0.25">
      <c r="B230" s="877"/>
      <c r="C230" s="878"/>
      <c r="D230" s="878"/>
      <c r="E230" s="878"/>
      <c r="F230" s="878"/>
      <c r="G230" s="879"/>
      <c r="H230" s="877"/>
      <c r="I230" s="878"/>
      <c r="J230" s="878"/>
      <c r="K230" s="878"/>
      <c r="L230" s="879"/>
    </row>
    <row r="231" spans="2:15" x14ac:dyDescent="0.25">
      <c r="B231" s="880"/>
      <c r="C231" s="881"/>
      <c r="D231" s="881"/>
      <c r="E231" s="881"/>
      <c r="F231" s="881"/>
      <c r="G231" s="882"/>
      <c r="H231" s="880"/>
      <c r="I231" s="881"/>
      <c r="J231" s="881"/>
      <c r="K231" s="881"/>
      <c r="L231" s="882"/>
    </row>
    <row r="232" spans="2:15" x14ac:dyDescent="0.25">
      <c r="B232" s="880"/>
      <c r="C232" s="881"/>
      <c r="D232" s="881"/>
      <c r="E232" s="881"/>
      <c r="F232" s="881"/>
      <c r="G232" s="882"/>
      <c r="H232" s="880"/>
      <c r="I232" s="881"/>
      <c r="J232" s="881"/>
      <c r="K232" s="881"/>
      <c r="L232" s="882"/>
    </row>
    <row r="233" spans="2:15" x14ac:dyDescent="0.25">
      <c r="B233" s="880"/>
      <c r="C233" s="881"/>
      <c r="D233" s="881"/>
      <c r="E233" s="881"/>
      <c r="F233" s="881"/>
      <c r="G233" s="882"/>
      <c r="H233" s="880"/>
      <c r="I233" s="881"/>
      <c r="J233" s="881"/>
      <c r="K233" s="881"/>
      <c r="L233" s="882"/>
    </row>
    <row r="234" spans="2:15" x14ac:dyDescent="0.25">
      <c r="B234" s="880"/>
      <c r="C234" s="881"/>
      <c r="D234" s="881"/>
      <c r="E234" s="881"/>
      <c r="F234" s="881"/>
      <c r="G234" s="882"/>
      <c r="H234" s="880"/>
      <c r="I234" s="881"/>
      <c r="J234" s="881"/>
      <c r="K234" s="881"/>
      <c r="L234" s="882"/>
    </row>
    <row r="235" spans="2:15" x14ac:dyDescent="0.25">
      <c r="B235" s="880"/>
      <c r="C235" s="881"/>
      <c r="D235" s="881"/>
      <c r="E235" s="881"/>
      <c r="F235" s="881"/>
      <c r="G235" s="882"/>
      <c r="H235" s="880"/>
      <c r="I235" s="881"/>
      <c r="J235" s="881"/>
      <c r="K235" s="881"/>
      <c r="L235" s="882"/>
    </row>
    <row r="236" spans="2:15" x14ac:dyDescent="0.25">
      <c r="B236" s="880"/>
      <c r="C236" s="881"/>
      <c r="D236" s="881"/>
      <c r="E236" s="881"/>
      <c r="F236" s="881"/>
      <c r="G236" s="882"/>
      <c r="H236" s="880"/>
      <c r="I236" s="881"/>
      <c r="J236" s="881"/>
      <c r="K236" s="881"/>
      <c r="L236" s="882"/>
    </row>
    <row r="237" spans="2:15" x14ac:dyDescent="0.25">
      <c r="B237" s="880"/>
      <c r="C237" s="881"/>
      <c r="D237" s="881"/>
      <c r="E237" s="881"/>
      <c r="F237" s="881"/>
      <c r="G237" s="882"/>
      <c r="H237" s="880"/>
      <c r="I237" s="881"/>
      <c r="J237" s="881"/>
      <c r="K237" s="881"/>
      <c r="L237" s="882"/>
    </row>
    <row r="238" spans="2:15" x14ac:dyDescent="0.25">
      <c r="B238" s="880"/>
      <c r="C238" s="881"/>
      <c r="D238" s="881"/>
      <c r="E238" s="881"/>
      <c r="F238" s="881"/>
      <c r="G238" s="882"/>
      <c r="H238" s="880"/>
      <c r="I238" s="881"/>
      <c r="J238" s="881"/>
      <c r="K238" s="881"/>
      <c r="L238" s="882"/>
    </row>
    <row r="239" spans="2:15" x14ac:dyDescent="0.25">
      <c r="B239" s="880"/>
      <c r="C239" s="881"/>
      <c r="D239" s="881"/>
      <c r="E239" s="881"/>
      <c r="F239" s="881"/>
      <c r="G239" s="882"/>
      <c r="H239" s="880"/>
      <c r="I239" s="881"/>
      <c r="J239" s="881"/>
      <c r="K239" s="881"/>
      <c r="L239" s="882"/>
    </row>
    <row r="240" spans="2:15" x14ac:dyDescent="0.25">
      <c r="B240" s="880"/>
      <c r="C240" s="881"/>
      <c r="D240" s="881"/>
      <c r="E240" s="881"/>
      <c r="F240" s="881"/>
      <c r="G240" s="882"/>
      <c r="H240" s="880"/>
      <c r="I240" s="881"/>
      <c r="J240" s="881"/>
      <c r="K240" s="881"/>
      <c r="L240" s="882"/>
    </row>
    <row r="241" spans="2:12" x14ac:dyDescent="0.25">
      <c r="B241" s="880"/>
      <c r="C241" s="881"/>
      <c r="D241" s="881"/>
      <c r="E241" s="881"/>
      <c r="F241" s="881"/>
      <c r="G241" s="882"/>
      <c r="H241" s="880"/>
      <c r="I241" s="881"/>
      <c r="J241" s="881"/>
      <c r="K241" s="881"/>
      <c r="L241" s="882"/>
    </row>
    <row r="242" spans="2:12" x14ac:dyDescent="0.25">
      <c r="B242" s="880"/>
      <c r="C242" s="881"/>
      <c r="D242" s="881"/>
      <c r="E242" s="881"/>
      <c r="F242" s="881"/>
      <c r="G242" s="882"/>
      <c r="H242" s="880"/>
      <c r="I242" s="881"/>
      <c r="J242" s="881"/>
      <c r="K242" s="881"/>
      <c r="L242" s="882"/>
    </row>
    <row r="243" spans="2:12" ht="15.75" thickBot="1" x14ac:dyDescent="0.3">
      <c r="B243" s="1020"/>
      <c r="C243" s="1021"/>
      <c r="D243" s="1021"/>
      <c r="E243" s="1021"/>
      <c r="F243" s="1021"/>
      <c r="G243" s="1022"/>
      <c r="H243" s="1020"/>
      <c r="I243" s="1021"/>
      <c r="J243" s="1021"/>
      <c r="K243" s="1021"/>
      <c r="L243" s="1022"/>
    </row>
    <row r="244" spans="2:12" x14ac:dyDescent="0.25">
      <c r="B244" s="1023" t="s">
        <v>1326</v>
      </c>
      <c r="C244" s="1024"/>
      <c r="D244" s="1024"/>
      <c r="E244" s="1024"/>
      <c r="F244" s="1024"/>
      <c r="G244" s="1025"/>
      <c r="H244" s="1019" t="s">
        <v>1325</v>
      </c>
      <c r="I244" s="1018"/>
      <c r="J244" s="1018"/>
      <c r="K244" s="1018"/>
      <c r="L244" s="1018"/>
    </row>
    <row r="245" spans="2:12" ht="30" customHeight="1" thickBot="1" x14ac:dyDescent="0.3">
      <c r="B245" s="1026"/>
      <c r="C245" s="1027"/>
      <c r="D245" s="1027"/>
      <c r="E245" s="1027"/>
      <c r="F245" s="1027"/>
      <c r="G245" s="1028"/>
      <c r="H245" s="1019"/>
      <c r="I245" s="1018"/>
      <c r="J245" s="1018"/>
      <c r="K245" s="1018"/>
      <c r="L245" s="1018"/>
    </row>
    <row r="246" spans="2:12" ht="15.75" customHeight="1" x14ac:dyDescent="0.25">
      <c r="B246" s="877"/>
      <c r="C246" s="878"/>
      <c r="D246" s="878"/>
      <c r="E246" s="878"/>
      <c r="F246" s="878"/>
      <c r="G246" s="879"/>
      <c r="H246" s="877"/>
      <c r="I246" s="878"/>
      <c r="J246" s="878"/>
      <c r="K246" s="878"/>
      <c r="L246" s="879"/>
    </row>
    <row r="247" spans="2:12" x14ac:dyDescent="0.25">
      <c r="B247" s="880"/>
      <c r="C247" s="881"/>
      <c r="D247" s="881"/>
      <c r="E247" s="881"/>
      <c r="F247" s="881"/>
      <c r="G247" s="882"/>
      <c r="H247" s="880"/>
      <c r="I247" s="881"/>
      <c r="J247" s="881"/>
      <c r="K247" s="881"/>
      <c r="L247" s="882"/>
    </row>
    <row r="248" spans="2:12" x14ac:dyDescent="0.25">
      <c r="B248" s="880"/>
      <c r="C248" s="881"/>
      <c r="D248" s="881"/>
      <c r="E248" s="881"/>
      <c r="F248" s="881"/>
      <c r="G248" s="882"/>
      <c r="H248" s="880"/>
      <c r="I248" s="881"/>
      <c r="J248" s="881"/>
      <c r="K248" s="881"/>
      <c r="L248" s="882"/>
    </row>
    <row r="249" spans="2:12" x14ac:dyDescent="0.25">
      <c r="B249" s="880"/>
      <c r="C249" s="881"/>
      <c r="D249" s="881"/>
      <c r="E249" s="881"/>
      <c r="F249" s="881"/>
      <c r="G249" s="882"/>
      <c r="H249" s="880"/>
      <c r="I249" s="881"/>
      <c r="J249" s="881"/>
      <c r="K249" s="881"/>
      <c r="L249" s="882"/>
    </row>
    <row r="250" spans="2:12" x14ac:dyDescent="0.25">
      <c r="B250" s="880"/>
      <c r="C250" s="881"/>
      <c r="D250" s="881"/>
      <c r="E250" s="881"/>
      <c r="F250" s="881"/>
      <c r="G250" s="882"/>
      <c r="H250" s="880"/>
      <c r="I250" s="881"/>
      <c r="J250" s="881"/>
      <c r="K250" s="881"/>
      <c r="L250" s="882"/>
    </row>
    <row r="251" spans="2:12" x14ac:dyDescent="0.25">
      <c r="B251" s="880"/>
      <c r="C251" s="881"/>
      <c r="D251" s="881"/>
      <c r="E251" s="881"/>
      <c r="F251" s="881"/>
      <c r="G251" s="882"/>
      <c r="H251" s="880"/>
      <c r="I251" s="881"/>
      <c r="J251" s="881"/>
      <c r="K251" s="881"/>
      <c r="L251" s="882"/>
    </row>
    <row r="252" spans="2:12" x14ac:dyDescent="0.25">
      <c r="B252" s="880"/>
      <c r="C252" s="881"/>
      <c r="D252" s="881"/>
      <c r="E252" s="881"/>
      <c r="F252" s="881"/>
      <c r="G252" s="882"/>
      <c r="H252" s="880"/>
      <c r="I252" s="881"/>
      <c r="J252" s="881"/>
      <c r="K252" s="881"/>
      <c r="L252" s="882"/>
    </row>
    <row r="253" spans="2:12" x14ac:dyDescent="0.25">
      <c r="B253" s="880"/>
      <c r="C253" s="881"/>
      <c r="D253" s="881"/>
      <c r="E253" s="881"/>
      <c r="F253" s="881"/>
      <c r="G253" s="882"/>
      <c r="H253" s="880"/>
      <c r="I253" s="881"/>
      <c r="J253" s="881"/>
      <c r="K253" s="881"/>
      <c r="L253" s="882"/>
    </row>
    <row r="254" spans="2:12" x14ac:dyDescent="0.25">
      <c r="B254" s="880"/>
      <c r="C254" s="881"/>
      <c r="D254" s="881"/>
      <c r="E254" s="881"/>
      <c r="F254" s="881"/>
      <c r="G254" s="882"/>
      <c r="H254" s="880"/>
      <c r="I254" s="881"/>
      <c r="J254" s="881"/>
      <c r="K254" s="881"/>
      <c r="L254" s="882"/>
    </row>
    <row r="255" spans="2:12" x14ac:dyDescent="0.25">
      <c r="B255" s="880"/>
      <c r="C255" s="881"/>
      <c r="D255" s="881"/>
      <c r="E255" s="881"/>
      <c r="F255" s="881"/>
      <c r="G255" s="882"/>
      <c r="H255" s="880"/>
      <c r="I255" s="881"/>
      <c r="J255" s="881"/>
      <c r="K255" s="881"/>
      <c r="L255" s="882"/>
    </row>
    <row r="256" spans="2:12" x14ac:dyDescent="0.25">
      <c r="B256" s="880"/>
      <c r="C256" s="881"/>
      <c r="D256" s="881"/>
      <c r="E256" s="881"/>
      <c r="F256" s="881"/>
      <c r="G256" s="882"/>
      <c r="H256" s="880"/>
      <c r="I256" s="881"/>
      <c r="J256" s="881"/>
      <c r="K256" s="881"/>
      <c r="L256" s="882"/>
    </row>
    <row r="257" spans="2:12" x14ac:dyDescent="0.25">
      <c r="B257" s="880"/>
      <c r="C257" s="881"/>
      <c r="D257" s="881"/>
      <c r="E257" s="881"/>
      <c r="F257" s="881"/>
      <c r="G257" s="882"/>
      <c r="H257" s="880"/>
      <c r="I257" s="881"/>
      <c r="J257" s="881"/>
      <c r="K257" s="881"/>
      <c r="L257" s="882"/>
    </row>
    <row r="258" spans="2:12" x14ac:dyDescent="0.25">
      <c r="B258" s="880"/>
      <c r="C258" s="881"/>
      <c r="D258" s="881"/>
      <c r="E258" s="881"/>
      <c r="F258" s="881"/>
      <c r="G258" s="882"/>
      <c r="H258" s="880"/>
      <c r="I258" s="881"/>
      <c r="J258" s="881"/>
      <c r="K258" s="881"/>
      <c r="L258" s="882"/>
    </row>
    <row r="259" spans="2:12" ht="15.75" thickBot="1" x14ac:dyDescent="0.3">
      <c r="B259" s="1020"/>
      <c r="C259" s="1021"/>
      <c r="D259" s="1021"/>
      <c r="E259" s="1021"/>
      <c r="F259" s="1021"/>
      <c r="G259" s="1022"/>
      <c r="H259" s="1020"/>
      <c r="I259" s="1021"/>
      <c r="J259" s="1021"/>
      <c r="K259" s="1021"/>
      <c r="L259" s="1022"/>
    </row>
    <row r="260" spans="2:12" x14ac:dyDescent="0.25">
      <c r="B260" s="1023" t="s">
        <v>1325</v>
      </c>
      <c r="C260" s="1024"/>
      <c r="D260" s="1024"/>
      <c r="E260" s="1024"/>
      <c r="F260" s="1024"/>
      <c r="G260" s="1025"/>
      <c r="H260" s="1019" t="s">
        <v>1327</v>
      </c>
      <c r="I260" s="1018"/>
      <c r="J260" s="1018"/>
      <c r="K260" s="1018"/>
      <c r="L260" s="1018"/>
    </row>
    <row r="261" spans="2:12" ht="30" customHeight="1" thickBot="1" x14ac:dyDescent="0.3">
      <c r="B261" s="1026"/>
      <c r="C261" s="1027"/>
      <c r="D261" s="1027"/>
      <c r="E261" s="1027"/>
      <c r="F261" s="1027"/>
      <c r="G261" s="1028"/>
      <c r="H261" s="1019"/>
      <c r="I261" s="1018"/>
      <c r="J261" s="1018"/>
      <c r="K261" s="1018"/>
      <c r="L261" s="1018"/>
    </row>
    <row r="262" spans="2:12" ht="15.75" customHeight="1" x14ac:dyDescent="0.25">
      <c r="B262" s="877"/>
      <c r="C262" s="878"/>
      <c r="D262" s="878"/>
      <c r="E262" s="878"/>
      <c r="F262" s="878"/>
      <c r="G262" s="879"/>
      <c r="H262" s="877"/>
      <c r="I262" s="878"/>
      <c r="J262" s="878"/>
      <c r="K262" s="878"/>
      <c r="L262" s="879"/>
    </row>
    <row r="263" spans="2:12" x14ac:dyDescent="0.25">
      <c r="B263" s="880"/>
      <c r="C263" s="881"/>
      <c r="D263" s="881"/>
      <c r="E263" s="881"/>
      <c r="F263" s="881"/>
      <c r="G263" s="882"/>
      <c r="H263" s="880"/>
      <c r="I263" s="881"/>
      <c r="J263" s="881"/>
      <c r="K263" s="881"/>
      <c r="L263" s="882"/>
    </row>
    <row r="264" spans="2:12" x14ac:dyDescent="0.25">
      <c r="B264" s="880"/>
      <c r="C264" s="881"/>
      <c r="D264" s="881"/>
      <c r="E264" s="881"/>
      <c r="F264" s="881"/>
      <c r="G264" s="882"/>
      <c r="H264" s="880"/>
      <c r="I264" s="881"/>
      <c r="J264" s="881"/>
      <c r="K264" s="881"/>
      <c r="L264" s="882"/>
    </row>
    <row r="265" spans="2:12" x14ac:dyDescent="0.25">
      <c r="B265" s="880"/>
      <c r="C265" s="881"/>
      <c r="D265" s="881"/>
      <c r="E265" s="881"/>
      <c r="F265" s="881"/>
      <c r="G265" s="882"/>
      <c r="H265" s="880"/>
      <c r="I265" s="881"/>
      <c r="J265" s="881"/>
      <c r="K265" s="881"/>
      <c r="L265" s="882"/>
    </row>
    <row r="266" spans="2:12" x14ac:dyDescent="0.25">
      <c r="B266" s="880"/>
      <c r="C266" s="881"/>
      <c r="D266" s="881"/>
      <c r="E266" s="881"/>
      <c r="F266" s="881"/>
      <c r="G266" s="882"/>
      <c r="H266" s="880"/>
      <c r="I266" s="881"/>
      <c r="J266" s="881"/>
      <c r="K266" s="881"/>
      <c r="L266" s="882"/>
    </row>
    <row r="267" spans="2:12" x14ac:dyDescent="0.25">
      <c r="B267" s="880"/>
      <c r="C267" s="881"/>
      <c r="D267" s="881"/>
      <c r="E267" s="881"/>
      <c r="F267" s="881"/>
      <c r="G267" s="882"/>
      <c r="H267" s="880"/>
      <c r="I267" s="881"/>
      <c r="J267" s="881"/>
      <c r="K267" s="881"/>
      <c r="L267" s="882"/>
    </row>
    <row r="268" spans="2:12" x14ac:dyDescent="0.25">
      <c r="B268" s="880"/>
      <c r="C268" s="881"/>
      <c r="D268" s="881"/>
      <c r="E268" s="881"/>
      <c r="F268" s="881"/>
      <c r="G268" s="882"/>
      <c r="H268" s="880"/>
      <c r="I268" s="881"/>
      <c r="J268" s="881"/>
      <c r="K268" s="881"/>
      <c r="L268" s="882"/>
    </row>
    <row r="269" spans="2:12" x14ac:dyDescent="0.25">
      <c r="B269" s="880"/>
      <c r="C269" s="881"/>
      <c r="D269" s="881"/>
      <c r="E269" s="881"/>
      <c r="F269" s="881"/>
      <c r="G269" s="882"/>
      <c r="H269" s="880"/>
      <c r="I269" s="881"/>
      <c r="J269" s="881"/>
      <c r="K269" s="881"/>
      <c r="L269" s="882"/>
    </row>
    <row r="270" spans="2:12" x14ac:dyDescent="0.25">
      <c r="B270" s="880"/>
      <c r="C270" s="881"/>
      <c r="D270" s="881"/>
      <c r="E270" s="881"/>
      <c r="F270" s="881"/>
      <c r="G270" s="882"/>
      <c r="H270" s="880"/>
      <c r="I270" s="881"/>
      <c r="J270" s="881"/>
      <c r="K270" s="881"/>
      <c r="L270" s="882"/>
    </row>
    <row r="271" spans="2:12" x14ac:dyDescent="0.25">
      <c r="B271" s="880"/>
      <c r="C271" s="881"/>
      <c r="D271" s="881"/>
      <c r="E271" s="881"/>
      <c r="F271" s="881"/>
      <c r="G271" s="882"/>
      <c r="H271" s="880"/>
      <c r="I271" s="881"/>
      <c r="J271" s="881"/>
      <c r="K271" s="881"/>
      <c r="L271" s="882"/>
    </row>
    <row r="272" spans="2:12" x14ac:dyDescent="0.25">
      <c r="B272" s="880"/>
      <c r="C272" s="881"/>
      <c r="D272" s="881"/>
      <c r="E272" s="881"/>
      <c r="F272" s="881"/>
      <c r="G272" s="882"/>
      <c r="H272" s="880"/>
      <c r="I272" s="881"/>
      <c r="J272" s="881"/>
      <c r="K272" s="881"/>
      <c r="L272" s="882"/>
    </row>
    <row r="273" spans="2:12" x14ac:dyDescent="0.25">
      <c r="B273" s="880"/>
      <c r="C273" s="881"/>
      <c r="D273" s="881"/>
      <c r="E273" s="881"/>
      <c r="F273" s="881"/>
      <c r="G273" s="882"/>
      <c r="H273" s="880"/>
      <c r="I273" s="881"/>
      <c r="J273" s="881"/>
      <c r="K273" s="881"/>
      <c r="L273" s="882"/>
    </row>
    <row r="274" spans="2:12" x14ac:dyDescent="0.25">
      <c r="B274" s="880"/>
      <c r="C274" s="881"/>
      <c r="D274" s="881"/>
      <c r="E274" s="881"/>
      <c r="F274" s="881"/>
      <c r="G274" s="882"/>
      <c r="H274" s="880"/>
      <c r="I274" s="881"/>
      <c r="J274" s="881"/>
      <c r="K274" s="881"/>
      <c r="L274" s="882"/>
    </row>
    <row r="275" spans="2:12" ht="15.75" thickBot="1" x14ac:dyDescent="0.3">
      <c r="B275" s="1020"/>
      <c r="C275" s="1021"/>
      <c r="D275" s="1021"/>
      <c r="E275" s="1021"/>
      <c r="F275" s="1021"/>
      <c r="G275" s="1022"/>
      <c r="H275" s="1020"/>
      <c r="I275" s="1021"/>
      <c r="J275" s="1021"/>
      <c r="K275" s="1021"/>
      <c r="L275" s="1022"/>
    </row>
    <row r="276" spans="2:12" x14ac:dyDescent="0.25">
      <c r="B276" s="1023" t="s">
        <v>1328</v>
      </c>
      <c r="C276" s="1024"/>
      <c r="D276" s="1024"/>
      <c r="E276" s="1024"/>
      <c r="F276" s="1024"/>
      <c r="G276" s="1025"/>
      <c r="H276" s="1019" t="s">
        <v>1329</v>
      </c>
      <c r="I276" s="1018"/>
      <c r="J276" s="1018"/>
      <c r="K276" s="1018"/>
      <c r="L276" s="1018"/>
    </row>
    <row r="277" spans="2:12" ht="30" customHeight="1" thickBot="1" x14ac:dyDescent="0.3">
      <c r="B277" s="1026"/>
      <c r="C277" s="1027"/>
      <c r="D277" s="1027"/>
      <c r="E277" s="1027"/>
      <c r="F277" s="1027"/>
      <c r="G277" s="1028"/>
      <c r="H277" s="1019"/>
      <c r="I277" s="1018"/>
      <c r="J277" s="1018"/>
      <c r="K277" s="1018"/>
      <c r="L277" s="1018"/>
    </row>
  </sheetData>
  <mergeCells count="75">
    <mergeCell ref="B276:G277"/>
    <mergeCell ref="H276:L277"/>
    <mergeCell ref="B246:G259"/>
    <mergeCell ref="H246:L259"/>
    <mergeCell ref="B260:G261"/>
    <mergeCell ref="H260:L261"/>
    <mergeCell ref="B262:G275"/>
    <mergeCell ref="H262:L275"/>
    <mergeCell ref="B228:G229"/>
    <mergeCell ref="H228:M229"/>
    <mergeCell ref="B230:G243"/>
    <mergeCell ref="H230:L243"/>
    <mergeCell ref="B244:G245"/>
    <mergeCell ref="H244:L245"/>
    <mergeCell ref="B198:G211"/>
    <mergeCell ref="H198:L211"/>
    <mergeCell ref="B212:G213"/>
    <mergeCell ref="H212:M213"/>
    <mergeCell ref="B214:G227"/>
    <mergeCell ref="H214:L227"/>
    <mergeCell ref="B180:G181"/>
    <mergeCell ref="H180:M181"/>
    <mergeCell ref="B182:G195"/>
    <mergeCell ref="H182:L195"/>
    <mergeCell ref="B196:G197"/>
    <mergeCell ref="H196:M197"/>
    <mergeCell ref="B150:G163"/>
    <mergeCell ref="H150:L163"/>
    <mergeCell ref="B164:G165"/>
    <mergeCell ref="H164:M165"/>
    <mergeCell ref="B166:G179"/>
    <mergeCell ref="H166:L179"/>
    <mergeCell ref="B132:G133"/>
    <mergeCell ref="H132:M133"/>
    <mergeCell ref="B134:G147"/>
    <mergeCell ref="H134:L147"/>
    <mergeCell ref="B148:G149"/>
    <mergeCell ref="H148:M149"/>
    <mergeCell ref="B102:G115"/>
    <mergeCell ref="H102:L115"/>
    <mergeCell ref="B116:G117"/>
    <mergeCell ref="H116:M117"/>
    <mergeCell ref="B118:G131"/>
    <mergeCell ref="H118:L131"/>
    <mergeCell ref="B84:G85"/>
    <mergeCell ref="H84:M85"/>
    <mergeCell ref="B86:G99"/>
    <mergeCell ref="H86:L99"/>
    <mergeCell ref="B100:G101"/>
    <mergeCell ref="H100:M101"/>
    <mergeCell ref="B54:G67"/>
    <mergeCell ref="H54:L67"/>
    <mergeCell ref="B68:G69"/>
    <mergeCell ref="H68:M69"/>
    <mergeCell ref="B70:G83"/>
    <mergeCell ref="H70:L83"/>
    <mergeCell ref="B36:G37"/>
    <mergeCell ref="H36:M37"/>
    <mergeCell ref="B38:G51"/>
    <mergeCell ref="H38:L51"/>
    <mergeCell ref="B52:G53"/>
    <mergeCell ref="H52:M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5" orientation="portrait" r:id="rId1"/>
  <headerFooter>
    <oddFooter>Página &amp;P&amp;R&amp;A</oddFooter>
  </headerFooter>
  <rowBreaks count="1" manualBreakCount="1">
    <brk id="184" max="11" man="1"/>
  </rowBreaks>
  <colBreaks count="1" manualBreakCount="1">
    <brk id="7" max="196"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ED55C6-8016-474A-88EF-3D62ABCC01B6}">
  <dimension ref="A1:K567"/>
  <sheetViews>
    <sheetView zoomScale="85" zoomScaleNormal="85" workbookViewId="0">
      <selection activeCell="M134" sqref="M134"/>
    </sheetView>
  </sheetViews>
  <sheetFormatPr baseColWidth="10" defaultColWidth="11.5703125" defaultRowHeight="15" x14ac:dyDescent="0.25"/>
  <cols>
    <col min="1" max="4" width="11.5703125" style="128"/>
    <col min="5" max="5" width="13.42578125" style="128" customWidth="1"/>
    <col min="6" max="6" width="7.42578125" style="128" customWidth="1"/>
    <col min="7" max="7" width="11.5703125" style="128"/>
    <col min="8" max="8" width="20" style="128" customWidth="1"/>
    <col min="9" max="16384" width="11.5703125" style="128"/>
  </cols>
  <sheetData>
    <row r="1" spans="1:11" x14ac:dyDescent="0.25">
      <c r="A1" s="957" t="s">
        <v>251</v>
      </c>
      <c r="B1" s="883"/>
      <c r="C1" s="883"/>
      <c r="D1" s="883"/>
      <c r="E1" s="883"/>
      <c r="F1" s="883"/>
      <c r="G1" s="883"/>
      <c r="H1" s="883"/>
      <c r="I1" s="883"/>
      <c r="J1" s="883"/>
      <c r="K1" s="939"/>
    </row>
    <row r="2" spans="1:11" ht="28.5" customHeight="1" x14ac:dyDescent="0.25">
      <c r="A2" s="958"/>
      <c r="B2" s="884"/>
      <c r="C2" s="884"/>
      <c r="D2" s="884"/>
      <c r="E2" s="884"/>
      <c r="F2" s="884"/>
      <c r="G2" s="884"/>
      <c r="H2" s="884"/>
      <c r="I2" s="884"/>
      <c r="J2" s="884"/>
      <c r="K2" s="941"/>
    </row>
    <row r="3" spans="1:11" x14ac:dyDescent="0.25">
      <c r="A3" s="944" t="s">
        <v>289</v>
      </c>
      <c r="B3" s="942"/>
      <c r="C3" s="942"/>
      <c r="D3" s="943"/>
      <c r="E3" s="97">
        <v>44280</v>
      </c>
      <c r="F3" s="944" t="s">
        <v>290</v>
      </c>
      <c r="G3" s="942"/>
      <c r="H3" s="943"/>
      <c r="I3" s="945">
        <v>44286</v>
      </c>
      <c r="J3" s="942"/>
      <c r="K3" s="943"/>
    </row>
    <row r="4" spans="1:11" ht="24" x14ac:dyDescent="0.25">
      <c r="A4" s="961" t="s">
        <v>250</v>
      </c>
      <c r="B4" s="946"/>
      <c r="C4" s="946"/>
      <c r="D4" s="946"/>
      <c r="E4" s="946"/>
      <c r="F4" s="946"/>
      <c r="G4" s="947"/>
      <c r="H4" s="352" t="s">
        <v>488</v>
      </c>
      <c r="I4" s="352" t="s">
        <v>2</v>
      </c>
      <c r="J4" s="896" t="s">
        <v>0</v>
      </c>
      <c r="K4" s="950"/>
    </row>
    <row r="5" spans="1:11" ht="24.75" thickBot="1" x14ac:dyDescent="0.3">
      <c r="A5" s="1041"/>
      <c r="B5" s="948"/>
      <c r="C5" s="948"/>
      <c r="D5" s="948"/>
      <c r="E5" s="948"/>
      <c r="F5" s="948"/>
      <c r="G5" s="949"/>
      <c r="H5" s="270" t="s">
        <v>489</v>
      </c>
      <c r="I5" s="352">
        <v>2</v>
      </c>
      <c r="J5" s="896" t="s">
        <v>291</v>
      </c>
      <c r="K5" s="950"/>
    </row>
    <row r="6" spans="1:11" ht="15.75" hidden="1" thickBot="1" x14ac:dyDescent="0.3">
      <c r="A6" s="898" t="s">
        <v>451</v>
      </c>
      <c r="B6" s="899"/>
      <c r="C6" s="899"/>
      <c r="D6" s="899"/>
      <c r="E6" s="899"/>
      <c r="F6" s="900"/>
      <c r="G6" s="898" t="s">
        <v>452</v>
      </c>
      <c r="H6" s="899"/>
      <c r="I6" s="899"/>
      <c r="J6" s="899"/>
      <c r="K6" s="900"/>
    </row>
    <row r="7" spans="1:11" ht="15.75" hidden="1" thickBot="1" x14ac:dyDescent="0.3">
      <c r="A7" s="898"/>
      <c r="B7" s="899"/>
      <c r="C7" s="899"/>
      <c r="D7" s="899"/>
      <c r="E7" s="899"/>
      <c r="F7" s="900"/>
      <c r="G7" s="898"/>
      <c r="H7" s="899"/>
      <c r="I7" s="899"/>
      <c r="J7" s="899"/>
      <c r="K7" s="900"/>
    </row>
    <row r="8" spans="1:11" ht="15.75" hidden="1" thickBot="1" x14ac:dyDescent="0.3">
      <c r="A8" s="898"/>
      <c r="B8" s="899"/>
      <c r="C8" s="899"/>
      <c r="D8" s="899"/>
      <c r="E8" s="899"/>
      <c r="F8" s="900"/>
      <c r="G8" s="898"/>
      <c r="H8" s="899"/>
      <c r="I8" s="899"/>
      <c r="J8" s="899"/>
      <c r="K8" s="900"/>
    </row>
    <row r="9" spans="1:11" ht="15.75" hidden="1" thickBot="1" x14ac:dyDescent="0.3">
      <c r="A9" s="898"/>
      <c r="B9" s="899"/>
      <c r="C9" s="899"/>
      <c r="D9" s="899"/>
      <c r="E9" s="899"/>
      <c r="F9" s="900"/>
      <c r="G9" s="898"/>
      <c r="H9" s="899"/>
      <c r="I9" s="899"/>
      <c r="J9" s="899"/>
      <c r="K9" s="900"/>
    </row>
    <row r="10" spans="1:11" ht="15.75" hidden="1" thickBot="1" x14ac:dyDescent="0.3">
      <c r="A10" s="898"/>
      <c r="B10" s="899"/>
      <c r="C10" s="899"/>
      <c r="D10" s="899"/>
      <c r="E10" s="899"/>
      <c r="F10" s="900"/>
      <c r="G10" s="898"/>
      <c r="H10" s="899"/>
      <c r="I10" s="899"/>
      <c r="J10" s="899"/>
      <c r="K10" s="900"/>
    </row>
    <row r="11" spans="1:11" ht="15.75" hidden="1" thickBot="1" x14ac:dyDescent="0.3">
      <c r="A11" s="898"/>
      <c r="B11" s="899"/>
      <c r="C11" s="899"/>
      <c r="D11" s="899"/>
      <c r="E11" s="899"/>
      <c r="F11" s="900"/>
      <c r="G11" s="898"/>
      <c r="H11" s="899"/>
      <c r="I11" s="899"/>
      <c r="J11" s="899"/>
      <c r="K11" s="900"/>
    </row>
    <row r="12" spans="1:11" ht="15.75" hidden="1" thickBot="1" x14ac:dyDescent="0.3">
      <c r="A12" s="898"/>
      <c r="B12" s="899"/>
      <c r="C12" s="899"/>
      <c r="D12" s="899"/>
      <c r="E12" s="899"/>
      <c r="F12" s="900"/>
      <c r="G12" s="898"/>
      <c r="H12" s="899"/>
      <c r="I12" s="899"/>
      <c r="J12" s="899"/>
      <c r="K12" s="900"/>
    </row>
    <row r="13" spans="1:11" ht="15.75" hidden="1" thickBot="1" x14ac:dyDescent="0.3">
      <c r="A13" s="898"/>
      <c r="B13" s="899"/>
      <c r="C13" s="899"/>
      <c r="D13" s="899"/>
      <c r="E13" s="899"/>
      <c r="F13" s="900"/>
      <c r="G13" s="898"/>
      <c r="H13" s="899"/>
      <c r="I13" s="899"/>
      <c r="J13" s="899"/>
      <c r="K13" s="900"/>
    </row>
    <row r="14" spans="1:11" ht="15.75" hidden="1" thickBot="1" x14ac:dyDescent="0.3">
      <c r="A14" s="898"/>
      <c r="B14" s="899"/>
      <c r="C14" s="899"/>
      <c r="D14" s="899"/>
      <c r="E14" s="899"/>
      <c r="F14" s="900"/>
      <c r="G14" s="898"/>
      <c r="H14" s="899"/>
      <c r="I14" s="899"/>
      <c r="J14" s="899"/>
      <c r="K14" s="900"/>
    </row>
    <row r="15" spans="1:11" ht="15.75" hidden="1" thickBot="1" x14ac:dyDescent="0.3">
      <c r="A15" s="898"/>
      <c r="B15" s="899"/>
      <c r="C15" s="899"/>
      <c r="D15" s="899"/>
      <c r="E15" s="899"/>
      <c r="F15" s="900"/>
      <c r="G15" s="898"/>
      <c r="H15" s="899"/>
      <c r="I15" s="899"/>
      <c r="J15" s="899"/>
      <c r="K15" s="900"/>
    </row>
    <row r="16" spans="1:11" ht="15.75" hidden="1" thickBot="1" x14ac:dyDescent="0.3">
      <c r="A16" s="898"/>
      <c r="B16" s="899"/>
      <c r="C16" s="899"/>
      <c r="D16" s="899"/>
      <c r="E16" s="899"/>
      <c r="F16" s="900"/>
      <c r="G16" s="898"/>
      <c r="H16" s="899"/>
      <c r="I16" s="899"/>
      <c r="J16" s="899"/>
      <c r="K16" s="900"/>
    </row>
    <row r="17" spans="1:11" ht="15.75" hidden="1" thickBot="1" x14ac:dyDescent="0.3">
      <c r="A17" s="898"/>
      <c r="B17" s="899"/>
      <c r="C17" s="899"/>
      <c r="D17" s="899"/>
      <c r="E17" s="899"/>
      <c r="F17" s="900"/>
      <c r="G17" s="898"/>
      <c r="H17" s="899"/>
      <c r="I17" s="899"/>
      <c r="J17" s="899"/>
      <c r="K17" s="900"/>
    </row>
    <row r="18" spans="1:11" ht="15.75" hidden="1" thickBot="1" x14ac:dyDescent="0.3">
      <c r="A18" s="898"/>
      <c r="B18" s="899"/>
      <c r="C18" s="899"/>
      <c r="D18" s="899"/>
      <c r="E18" s="899"/>
      <c r="F18" s="900"/>
      <c r="G18" s="898"/>
      <c r="H18" s="899"/>
      <c r="I18" s="899"/>
      <c r="J18" s="899"/>
      <c r="K18" s="900"/>
    </row>
    <row r="19" spans="1:11" ht="15.75" hidden="1" thickBot="1" x14ac:dyDescent="0.3">
      <c r="A19" s="898"/>
      <c r="B19" s="899"/>
      <c r="C19" s="899"/>
      <c r="D19" s="899"/>
      <c r="E19" s="899"/>
      <c r="F19" s="900"/>
      <c r="G19" s="898"/>
      <c r="H19" s="899"/>
      <c r="I19" s="899"/>
      <c r="J19" s="899"/>
      <c r="K19" s="900"/>
    </row>
    <row r="20" spans="1:11" ht="15.75" hidden="1" thickBot="1" x14ac:dyDescent="0.3">
      <c r="A20" s="1029" t="s">
        <v>541</v>
      </c>
      <c r="B20" s="1030"/>
      <c r="C20" s="1030"/>
      <c r="D20" s="1030"/>
      <c r="E20" s="1030"/>
      <c r="F20" s="1031"/>
      <c r="G20" s="1035" t="s">
        <v>548</v>
      </c>
      <c r="H20" s="1036"/>
      <c r="I20" s="1036"/>
      <c r="J20" s="1036"/>
      <c r="K20" s="1037"/>
    </row>
    <row r="21" spans="1:11" ht="15.75" hidden="1" thickBot="1" x14ac:dyDescent="0.3">
      <c r="A21" s="1032"/>
      <c r="B21" s="1033"/>
      <c r="C21" s="1033"/>
      <c r="D21" s="1033"/>
      <c r="E21" s="1033"/>
      <c r="F21" s="1034"/>
      <c r="G21" s="1038"/>
      <c r="H21" s="1039"/>
      <c r="I21" s="1039"/>
      <c r="J21" s="1039"/>
      <c r="K21" s="1040"/>
    </row>
    <row r="22" spans="1:11" ht="15.75" hidden="1" thickBot="1" x14ac:dyDescent="0.3">
      <c r="A22" s="913" t="s">
        <v>499</v>
      </c>
      <c r="B22" s="914"/>
      <c r="C22" s="914"/>
      <c r="D22" s="914"/>
      <c r="E22" s="914"/>
      <c r="F22" s="915"/>
      <c r="G22" s="913" t="s">
        <v>500</v>
      </c>
      <c r="H22" s="914"/>
      <c r="I22" s="914"/>
      <c r="J22" s="914"/>
      <c r="K22" s="915"/>
    </row>
    <row r="23" spans="1:11" ht="15.75" hidden="1" thickBot="1" x14ac:dyDescent="0.3">
      <c r="A23" s="898"/>
      <c r="B23" s="899"/>
      <c r="C23" s="899"/>
      <c r="D23" s="899"/>
      <c r="E23" s="899"/>
      <c r="F23" s="900"/>
      <c r="G23" s="898"/>
      <c r="H23" s="899"/>
      <c r="I23" s="899"/>
      <c r="J23" s="899"/>
      <c r="K23" s="900"/>
    </row>
    <row r="24" spans="1:11" ht="15.75" hidden="1" thickBot="1" x14ac:dyDescent="0.3">
      <c r="A24" s="898"/>
      <c r="B24" s="899"/>
      <c r="C24" s="899"/>
      <c r="D24" s="899"/>
      <c r="E24" s="899"/>
      <c r="F24" s="900"/>
      <c r="G24" s="898"/>
      <c r="H24" s="899"/>
      <c r="I24" s="899"/>
      <c r="J24" s="899"/>
      <c r="K24" s="900"/>
    </row>
    <row r="25" spans="1:11" ht="15.75" hidden="1" thickBot="1" x14ac:dyDescent="0.3">
      <c r="A25" s="898"/>
      <c r="B25" s="899"/>
      <c r="C25" s="899"/>
      <c r="D25" s="899"/>
      <c r="E25" s="899"/>
      <c r="F25" s="900"/>
      <c r="G25" s="898"/>
      <c r="H25" s="899"/>
      <c r="I25" s="899"/>
      <c r="J25" s="899"/>
      <c r="K25" s="900"/>
    </row>
    <row r="26" spans="1:11" ht="15.75" hidden="1" thickBot="1" x14ac:dyDescent="0.3">
      <c r="A26" s="898"/>
      <c r="B26" s="899"/>
      <c r="C26" s="899"/>
      <c r="D26" s="899"/>
      <c r="E26" s="899"/>
      <c r="F26" s="900"/>
      <c r="G26" s="898"/>
      <c r="H26" s="899"/>
      <c r="I26" s="899"/>
      <c r="J26" s="899"/>
      <c r="K26" s="900"/>
    </row>
    <row r="27" spans="1:11" ht="15.75" hidden="1" thickBot="1" x14ac:dyDescent="0.3">
      <c r="A27" s="898"/>
      <c r="B27" s="899"/>
      <c r="C27" s="899"/>
      <c r="D27" s="899"/>
      <c r="E27" s="899"/>
      <c r="F27" s="900"/>
      <c r="G27" s="898"/>
      <c r="H27" s="899"/>
      <c r="I27" s="899"/>
      <c r="J27" s="899"/>
      <c r="K27" s="900"/>
    </row>
    <row r="28" spans="1:11" ht="15.75" hidden="1" thickBot="1" x14ac:dyDescent="0.3">
      <c r="A28" s="898"/>
      <c r="B28" s="899"/>
      <c r="C28" s="899"/>
      <c r="D28" s="899"/>
      <c r="E28" s="899"/>
      <c r="F28" s="900"/>
      <c r="G28" s="898"/>
      <c r="H28" s="899"/>
      <c r="I28" s="899"/>
      <c r="J28" s="899"/>
      <c r="K28" s="900"/>
    </row>
    <row r="29" spans="1:11" ht="15.75" hidden="1" thickBot="1" x14ac:dyDescent="0.3">
      <c r="A29" s="898"/>
      <c r="B29" s="899"/>
      <c r="C29" s="899"/>
      <c r="D29" s="899"/>
      <c r="E29" s="899"/>
      <c r="F29" s="900"/>
      <c r="G29" s="898"/>
      <c r="H29" s="899"/>
      <c r="I29" s="899"/>
      <c r="J29" s="899"/>
      <c r="K29" s="900"/>
    </row>
    <row r="30" spans="1:11" ht="15.75" hidden="1" thickBot="1" x14ac:dyDescent="0.3">
      <c r="A30" s="898"/>
      <c r="B30" s="899"/>
      <c r="C30" s="899"/>
      <c r="D30" s="899"/>
      <c r="E30" s="899"/>
      <c r="F30" s="900"/>
      <c r="G30" s="898"/>
      <c r="H30" s="899"/>
      <c r="I30" s="899"/>
      <c r="J30" s="899"/>
      <c r="K30" s="900"/>
    </row>
    <row r="31" spans="1:11" ht="15.75" hidden="1" thickBot="1" x14ac:dyDescent="0.3">
      <c r="A31" s="898"/>
      <c r="B31" s="899"/>
      <c r="C31" s="899"/>
      <c r="D31" s="899"/>
      <c r="E31" s="899"/>
      <c r="F31" s="900"/>
      <c r="G31" s="898"/>
      <c r="H31" s="899"/>
      <c r="I31" s="899"/>
      <c r="J31" s="899"/>
      <c r="K31" s="900"/>
    </row>
    <row r="32" spans="1:11" ht="15.75" hidden="1" thickBot="1" x14ac:dyDescent="0.3">
      <c r="A32" s="898"/>
      <c r="B32" s="899"/>
      <c r="C32" s="899"/>
      <c r="D32" s="899"/>
      <c r="E32" s="899"/>
      <c r="F32" s="900"/>
      <c r="G32" s="898"/>
      <c r="H32" s="899"/>
      <c r="I32" s="899"/>
      <c r="J32" s="899"/>
      <c r="K32" s="900"/>
    </row>
    <row r="33" spans="1:11" ht="15.75" hidden="1" thickBot="1" x14ac:dyDescent="0.3">
      <c r="A33" s="898"/>
      <c r="B33" s="899"/>
      <c r="C33" s="899"/>
      <c r="D33" s="899"/>
      <c r="E33" s="899"/>
      <c r="F33" s="900"/>
      <c r="G33" s="898"/>
      <c r="H33" s="899"/>
      <c r="I33" s="899"/>
      <c r="J33" s="899"/>
      <c r="K33" s="900"/>
    </row>
    <row r="34" spans="1:11" ht="15.75" hidden="1" thickBot="1" x14ac:dyDescent="0.3">
      <c r="A34" s="898"/>
      <c r="B34" s="899"/>
      <c r="C34" s="899"/>
      <c r="D34" s="899"/>
      <c r="E34" s="899"/>
      <c r="F34" s="900"/>
      <c r="G34" s="898"/>
      <c r="H34" s="899"/>
      <c r="I34" s="899"/>
      <c r="J34" s="899"/>
      <c r="K34" s="900"/>
    </row>
    <row r="35" spans="1:11" ht="15.75" hidden="1" thickBot="1" x14ac:dyDescent="0.3">
      <c r="A35" s="898"/>
      <c r="B35" s="899"/>
      <c r="C35" s="899"/>
      <c r="D35" s="899"/>
      <c r="E35" s="899"/>
      <c r="F35" s="900"/>
      <c r="G35" s="898"/>
      <c r="H35" s="899"/>
      <c r="I35" s="899"/>
      <c r="J35" s="899"/>
      <c r="K35" s="900"/>
    </row>
    <row r="36" spans="1:11" ht="15.75" hidden="1" thickBot="1" x14ac:dyDescent="0.3">
      <c r="A36" s="1029" t="s">
        <v>525</v>
      </c>
      <c r="B36" s="1030"/>
      <c r="C36" s="1030"/>
      <c r="D36" s="1030"/>
      <c r="E36" s="1030"/>
      <c r="F36" s="1031"/>
      <c r="G36" s="1035" t="s">
        <v>529</v>
      </c>
      <c r="H36" s="1036"/>
      <c r="I36" s="1036"/>
      <c r="J36" s="1036"/>
      <c r="K36" s="1037"/>
    </row>
    <row r="37" spans="1:11" ht="15.75" hidden="1" thickBot="1" x14ac:dyDescent="0.3">
      <c r="A37" s="1032"/>
      <c r="B37" s="1033"/>
      <c r="C37" s="1033"/>
      <c r="D37" s="1033"/>
      <c r="E37" s="1033"/>
      <c r="F37" s="1034"/>
      <c r="G37" s="1038"/>
      <c r="H37" s="1039"/>
      <c r="I37" s="1039"/>
      <c r="J37" s="1039"/>
      <c r="K37" s="1040"/>
    </row>
    <row r="38" spans="1:11" ht="15.75" hidden="1" thickBot="1" x14ac:dyDescent="0.3">
      <c r="A38" s="913" t="s">
        <v>501</v>
      </c>
      <c r="B38" s="914"/>
      <c r="C38" s="914"/>
      <c r="D38" s="914"/>
      <c r="E38" s="914"/>
      <c r="F38" s="915"/>
      <c r="G38" s="913" t="s">
        <v>502</v>
      </c>
      <c r="H38" s="914"/>
      <c r="I38" s="914"/>
      <c r="J38" s="914"/>
      <c r="K38" s="915"/>
    </row>
    <row r="39" spans="1:11" ht="15.75" hidden="1" thickBot="1" x14ac:dyDescent="0.3">
      <c r="A39" s="898"/>
      <c r="B39" s="899"/>
      <c r="C39" s="899"/>
      <c r="D39" s="899"/>
      <c r="E39" s="899"/>
      <c r="F39" s="900"/>
      <c r="G39" s="898"/>
      <c r="H39" s="899"/>
      <c r="I39" s="899"/>
      <c r="J39" s="899"/>
      <c r="K39" s="900"/>
    </row>
    <row r="40" spans="1:11" ht="15.75" hidden="1" thickBot="1" x14ac:dyDescent="0.3">
      <c r="A40" s="898"/>
      <c r="B40" s="899"/>
      <c r="C40" s="899"/>
      <c r="D40" s="899"/>
      <c r="E40" s="899"/>
      <c r="F40" s="900"/>
      <c r="G40" s="898"/>
      <c r="H40" s="899"/>
      <c r="I40" s="899"/>
      <c r="J40" s="899"/>
      <c r="K40" s="900"/>
    </row>
    <row r="41" spans="1:11" ht="15.75" hidden="1" thickBot="1" x14ac:dyDescent="0.3">
      <c r="A41" s="898"/>
      <c r="B41" s="899"/>
      <c r="C41" s="899"/>
      <c r="D41" s="899"/>
      <c r="E41" s="899"/>
      <c r="F41" s="900"/>
      <c r="G41" s="898"/>
      <c r="H41" s="899"/>
      <c r="I41" s="899"/>
      <c r="J41" s="899"/>
      <c r="K41" s="900"/>
    </row>
    <row r="42" spans="1:11" ht="15.75" hidden="1" thickBot="1" x14ac:dyDescent="0.3">
      <c r="A42" s="898"/>
      <c r="B42" s="899"/>
      <c r="C42" s="899"/>
      <c r="D42" s="899"/>
      <c r="E42" s="899"/>
      <c r="F42" s="900"/>
      <c r="G42" s="898"/>
      <c r="H42" s="899"/>
      <c r="I42" s="899"/>
      <c r="J42" s="899"/>
      <c r="K42" s="900"/>
    </row>
    <row r="43" spans="1:11" ht="15.75" hidden="1" thickBot="1" x14ac:dyDescent="0.3">
      <c r="A43" s="898"/>
      <c r="B43" s="899"/>
      <c r="C43" s="899"/>
      <c r="D43" s="899"/>
      <c r="E43" s="899"/>
      <c r="F43" s="900"/>
      <c r="G43" s="898"/>
      <c r="H43" s="899"/>
      <c r="I43" s="899"/>
      <c r="J43" s="899"/>
      <c r="K43" s="900"/>
    </row>
    <row r="44" spans="1:11" ht="15.75" hidden="1" thickBot="1" x14ac:dyDescent="0.3">
      <c r="A44" s="898"/>
      <c r="B44" s="899"/>
      <c r="C44" s="899"/>
      <c r="D44" s="899"/>
      <c r="E44" s="899"/>
      <c r="F44" s="900"/>
      <c r="G44" s="898"/>
      <c r="H44" s="899"/>
      <c r="I44" s="899"/>
      <c r="J44" s="899"/>
      <c r="K44" s="900"/>
    </row>
    <row r="45" spans="1:11" ht="15.75" hidden="1" thickBot="1" x14ac:dyDescent="0.3">
      <c r="A45" s="898"/>
      <c r="B45" s="899"/>
      <c r="C45" s="899"/>
      <c r="D45" s="899"/>
      <c r="E45" s="899"/>
      <c r="F45" s="900"/>
      <c r="G45" s="898"/>
      <c r="H45" s="899"/>
      <c r="I45" s="899"/>
      <c r="J45" s="899"/>
      <c r="K45" s="900"/>
    </row>
    <row r="46" spans="1:11" ht="15.75" hidden="1" thickBot="1" x14ac:dyDescent="0.3">
      <c r="A46" s="898"/>
      <c r="B46" s="899"/>
      <c r="C46" s="899"/>
      <c r="D46" s="899"/>
      <c r="E46" s="899"/>
      <c r="F46" s="900"/>
      <c r="G46" s="898"/>
      <c r="H46" s="899"/>
      <c r="I46" s="899"/>
      <c r="J46" s="899"/>
      <c r="K46" s="900"/>
    </row>
    <row r="47" spans="1:11" ht="15.75" hidden="1" thickBot="1" x14ac:dyDescent="0.3">
      <c r="A47" s="898"/>
      <c r="B47" s="899"/>
      <c r="C47" s="899"/>
      <c r="D47" s="899"/>
      <c r="E47" s="899"/>
      <c r="F47" s="900"/>
      <c r="G47" s="898"/>
      <c r="H47" s="899"/>
      <c r="I47" s="899"/>
      <c r="J47" s="899"/>
      <c r="K47" s="900"/>
    </row>
    <row r="48" spans="1:11" ht="15.75" hidden="1" thickBot="1" x14ac:dyDescent="0.3">
      <c r="A48" s="898"/>
      <c r="B48" s="899"/>
      <c r="C48" s="899"/>
      <c r="D48" s="899"/>
      <c r="E48" s="899"/>
      <c r="F48" s="900"/>
      <c r="G48" s="898"/>
      <c r="H48" s="899"/>
      <c r="I48" s="899"/>
      <c r="J48" s="899"/>
      <c r="K48" s="900"/>
    </row>
    <row r="49" spans="1:11" ht="15.75" hidden="1" thickBot="1" x14ac:dyDescent="0.3">
      <c r="A49" s="898"/>
      <c r="B49" s="899"/>
      <c r="C49" s="899"/>
      <c r="D49" s="899"/>
      <c r="E49" s="899"/>
      <c r="F49" s="900"/>
      <c r="G49" s="898"/>
      <c r="H49" s="899"/>
      <c r="I49" s="899"/>
      <c r="J49" s="899"/>
      <c r="K49" s="900"/>
    </row>
    <row r="50" spans="1:11" ht="15.75" hidden="1" thickBot="1" x14ac:dyDescent="0.3">
      <c r="A50" s="898"/>
      <c r="B50" s="899"/>
      <c r="C50" s="899"/>
      <c r="D50" s="899"/>
      <c r="E50" s="899"/>
      <c r="F50" s="900"/>
      <c r="G50" s="898"/>
      <c r="H50" s="899"/>
      <c r="I50" s="899"/>
      <c r="J50" s="899"/>
      <c r="K50" s="900"/>
    </row>
    <row r="51" spans="1:11" ht="15.75" hidden="1" thickBot="1" x14ac:dyDescent="0.3">
      <c r="A51" s="898"/>
      <c r="B51" s="899"/>
      <c r="C51" s="899"/>
      <c r="D51" s="899"/>
      <c r="E51" s="899"/>
      <c r="F51" s="900"/>
      <c r="G51" s="898"/>
      <c r="H51" s="899"/>
      <c r="I51" s="899"/>
      <c r="J51" s="899"/>
      <c r="K51" s="900"/>
    </row>
    <row r="52" spans="1:11" ht="15.75" hidden="1" thickBot="1" x14ac:dyDescent="0.3">
      <c r="A52" s="1035" t="s">
        <v>524</v>
      </c>
      <c r="B52" s="1036"/>
      <c r="C52" s="1036"/>
      <c r="D52" s="1036"/>
      <c r="E52" s="1036"/>
      <c r="F52" s="1037"/>
      <c r="G52" s="1035" t="s">
        <v>530</v>
      </c>
      <c r="H52" s="1036"/>
      <c r="I52" s="1036"/>
      <c r="J52" s="1036"/>
      <c r="K52" s="1037"/>
    </row>
    <row r="53" spans="1:11" ht="15.75" hidden="1" thickBot="1" x14ac:dyDescent="0.3">
      <c r="A53" s="1038"/>
      <c r="B53" s="1039"/>
      <c r="C53" s="1039"/>
      <c r="D53" s="1039"/>
      <c r="E53" s="1039"/>
      <c r="F53" s="1040"/>
      <c r="G53" s="1038"/>
      <c r="H53" s="1039"/>
      <c r="I53" s="1039"/>
      <c r="J53" s="1039"/>
      <c r="K53" s="1040"/>
    </row>
    <row r="54" spans="1:11" ht="15.75" hidden="1" thickBot="1" x14ac:dyDescent="0.3">
      <c r="A54" s="898"/>
      <c r="B54" s="899"/>
      <c r="C54" s="899"/>
      <c r="D54" s="899"/>
      <c r="E54" s="899"/>
      <c r="F54" s="900"/>
      <c r="G54" s="898" t="s">
        <v>452</v>
      </c>
      <c r="H54" s="899"/>
      <c r="I54" s="899"/>
      <c r="J54" s="899"/>
      <c r="K54" s="900"/>
    </row>
    <row r="55" spans="1:11" ht="15.75" hidden="1" thickBot="1" x14ac:dyDescent="0.3">
      <c r="A55" s="898"/>
      <c r="B55" s="899"/>
      <c r="C55" s="899"/>
      <c r="D55" s="899"/>
      <c r="E55" s="899"/>
      <c r="F55" s="900"/>
      <c r="G55" s="898"/>
      <c r="H55" s="899"/>
      <c r="I55" s="899"/>
      <c r="J55" s="899"/>
      <c r="K55" s="900"/>
    </row>
    <row r="56" spans="1:11" ht="15.75" hidden="1" thickBot="1" x14ac:dyDescent="0.3">
      <c r="A56" s="898"/>
      <c r="B56" s="899"/>
      <c r="C56" s="899"/>
      <c r="D56" s="899"/>
      <c r="E56" s="899"/>
      <c r="F56" s="900"/>
      <c r="G56" s="898"/>
      <c r="H56" s="899"/>
      <c r="I56" s="899"/>
      <c r="J56" s="899"/>
      <c r="K56" s="900"/>
    </row>
    <row r="57" spans="1:11" ht="15.75" hidden="1" thickBot="1" x14ac:dyDescent="0.3">
      <c r="A57" s="898"/>
      <c r="B57" s="899"/>
      <c r="C57" s="899"/>
      <c r="D57" s="899"/>
      <c r="E57" s="899"/>
      <c r="F57" s="900"/>
      <c r="G57" s="898"/>
      <c r="H57" s="899"/>
      <c r="I57" s="899"/>
      <c r="J57" s="899"/>
      <c r="K57" s="900"/>
    </row>
    <row r="58" spans="1:11" ht="15.75" hidden="1" thickBot="1" x14ac:dyDescent="0.3">
      <c r="A58" s="898"/>
      <c r="B58" s="899"/>
      <c r="C58" s="899"/>
      <c r="D58" s="899"/>
      <c r="E58" s="899"/>
      <c r="F58" s="900"/>
      <c r="G58" s="898"/>
      <c r="H58" s="899"/>
      <c r="I58" s="899"/>
      <c r="J58" s="899"/>
      <c r="K58" s="900"/>
    </row>
    <row r="59" spans="1:11" ht="15.75" hidden="1" thickBot="1" x14ac:dyDescent="0.3">
      <c r="A59" s="898"/>
      <c r="B59" s="899"/>
      <c r="C59" s="899"/>
      <c r="D59" s="899"/>
      <c r="E59" s="899"/>
      <c r="F59" s="900"/>
      <c r="G59" s="898"/>
      <c r="H59" s="899"/>
      <c r="I59" s="899"/>
      <c r="J59" s="899"/>
      <c r="K59" s="900"/>
    </row>
    <row r="60" spans="1:11" ht="15.75" hidden="1" thickBot="1" x14ac:dyDescent="0.3">
      <c r="A60" s="898"/>
      <c r="B60" s="899"/>
      <c r="C60" s="899"/>
      <c r="D60" s="899"/>
      <c r="E60" s="899"/>
      <c r="F60" s="900"/>
      <c r="G60" s="898"/>
      <c r="H60" s="899"/>
      <c r="I60" s="899"/>
      <c r="J60" s="899"/>
      <c r="K60" s="900"/>
    </row>
    <row r="61" spans="1:11" ht="15.75" hidden="1" thickBot="1" x14ac:dyDescent="0.3">
      <c r="A61" s="898"/>
      <c r="B61" s="899"/>
      <c r="C61" s="899"/>
      <c r="D61" s="899"/>
      <c r="E61" s="899"/>
      <c r="F61" s="900"/>
      <c r="G61" s="898"/>
      <c r="H61" s="899"/>
      <c r="I61" s="899"/>
      <c r="J61" s="899"/>
      <c r="K61" s="900"/>
    </row>
    <row r="62" spans="1:11" ht="15.75" hidden="1" thickBot="1" x14ac:dyDescent="0.3">
      <c r="A62" s="898"/>
      <c r="B62" s="899"/>
      <c r="C62" s="899"/>
      <c r="D62" s="899"/>
      <c r="E62" s="899"/>
      <c r="F62" s="900"/>
      <c r="G62" s="898"/>
      <c r="H62" s="899"/>
      <c r="I62" s="899"/>
      <c r="J62" s="899"/>
      <c r="K62" s="900"/>
    </row>
    <row r="63" spans="1:11" ht="15.75" hidden="1" thickBot="1" x14ac:dyDescent="0.3">
      <c r="A63" s="898"/>
      <c r="B63" s="899"/>
      <c r="C63" s="899"/>
      <c r="D63" s="899"/>
      <c r="E63" s="899"/>
      <c r="F63" s="900"/>
      <c r="G63" s="898"/>
      <c r="H63" s="899"/>
      <c r="I63" s="899"/>
      <c r="J63" s="899"/>
      <c r="K63" s="900"/>
    </row>
    <row r="64" spans="1:11" ht="14.25" hidden="1" customHeight="1" x14ac:dyDescent="0.25">
      <c r="A64" s="898"/>
      <c r="B64" s="899"/>
      <c r="C64" s="899"/>
      <c r="D64" s="899"/>
      <c r="E64" s="899"/>
      <c r="F64" s="900"/>
      <c r="G64" s="898"/>
      <c r="H64" s="899"/>
      <c r="I64" s="899"/>
      <c r="J64" s="899"/>
      <c r="K64" s="900"/>
    </row>
    <row r="65" spans="1:11" ht="19.5" hidden="1" customHeight="1" x14ac:dyDescent="0.25">
      <c r="A65" s="898"/>
      <c r="B65" s="899"/>
      <c r="C65" s="899"/>
      <c r="D65" s="899"/>
      <c r="E65" s="899"/>
      <c r="F65" s="900"/>
      <c r="G65" s="898"/>
      <c r="H65" s="899"/>
      <c r="I65" s="899"/>
      <c r="J65" s="899"/>
      <c r="K65" s="900"/>
    </row>
    <row r="66" spans="1:11" ht="15.75" hidden="1" thickBot="1" x14ac:dyDescent="0.3">
      <c r="A66" s="898"/>
      <c r="B66" s="899"/>
      <c r="C66" s="899"/>
      <c r="D66" s="899"/>
      <c r="E66" s="899"/>
      <c r="F66" s="900"/>
      <c r="G66" s="898"/>
      <c r="H66" s="899"/>
      <c r="I66" s="899"/>
      <c r="J66" s="899"/>
      <c r="K66" s="900"/>
    </row>
    <row r="67" spans="1:11" ht="15.75" hidden="1" thickBot="1" x14ac:dyDescent="0.3">
      <c r="A67" s="898"/>
      <c r="B67" s="899"/>
      <c r="C67" s="899"/>
      <c r="D67" s="899"/>
      <c r="E67" s="899"/>
      <c r="F67" s="900"/>
      <c r="G67" s="898"/>
      <c r="H67" s="899"/>
      <c r="I67" s="899"/>
      <c r="J67" s="899"/>
      <c r="K67" s="900"/>
    </row>
    <row r="68" spans="1:11" ht="15.75" hidden="1" thickBot="1" x14ac:dyDescent="0.3">
      <c r="A68" s="1029" t="s">
        <v>594</v>
      </c>
      <c r="B68" s="1030"/>
      <c r="C68" s="1030"/>
      <c r="D68" s="1030"/>
      <c r="E68" s="1030"/>
      <c r="F68" s="1031"/>
      <c r="G68" s="1035" t="s">
        <v>595</v>
      </c>
      <c r="H68" s="1036"/>
      <c r="I68" s="1036"/>
      <c r="J68" s="1036"/>
      <c r="K68" s="1037"/>
    </row>
    <row r="69" spans="1:11" ht="15.75" hidden="1" thickBot="1" x14ac:dyDescent="0.3">
      <c r="A69" s="1032"/>
      <c r="B69" s="1033"/>
      <c r="C69" s="1033"/>
      <c r="D69" s="1033"/>
      <c r="E69" s="1033"/>
      <c r="F69" s="1034"/>
      <c r="G69" s="1038"/>
      <c r="H69" s="1039"/>
      <c r="I69" s="1039"/>
      <c r="J69" s="1039"/>
      <c r="K69" s="1040"/>
    </row>
    <row r="70" spans="1:11" x14ac:dyDescent="0.25">
      <c r="A70" s="913" t="s">
        <v>499</v>
      </c>
      <c r="B70" s="914"/>
      <c r="C70" s="914"/>
      <c r="D70" s="914"/>
      <c r="E70" s="914"/>
      <c r="F70" s="915"/>
      <c r="G70" s="913" t="s">
        <v>500</v>
      </c>
      <c r="H70" s="914"/>
      <c r="I70" s="914"/>
      <c r="J70" s="914"/>
      <c r="K70" s="915"/>
    </row>
    <row r="71" spans="1:11" x14ac:dyDescent="0.25">
      <c r="A71" s="898"/>
      <c r="B71" s="899"/>
      <c r="C71" s="899"/>
      <c r="D71" s="899"/>
      <c r="E71" s="899"/>
      <c r="F71" s="900"/>
      <c r="G71" s="898"/>
      <c r="H71" s="899"/>
      <c r="I71" s="899"/>
      <c r="J71" s="899"/>
      <c r="K71" s="900"/>
    </row>
    <row r="72" spans="1:11" x14ac:dyDescent="0.25">
      <c r="A72" s="898"/>
      <c r="B72" s="899"/>
      <c r="C72" s="899"/>
      <c r="D72" s="899"/>
      <c r="E72" s="899"/>
      <c r="F72" s="900"/>
      <c r="G72" s="898"/>
      <c r="H72" s="899"/>
      <c r="I72" s="899"/>
      <c r="J72" s="899"/>
      <c r="K72" s="900"/>
    </row>
    <row r="73" spans="1:11" x14ac:dyDescent="0.25">
      <c r="A73" s="898"/>
      <c r="B73" s="899"/>
      <c r="C73" s="899"/>
      <c r="D73" s="899"/>
      <c r="E73" s="899"/>
      <c r="F73" s="900"/>
      <c r="G73" s="898"/>
      <c r="H73" s="899"/>
      <c r="I73" s="899"/>
      <c r="J73" s="899"/>
      <c r="K73" s="900"/>
    </row>
    <row r="74" spans="1:11" x14ac:dyDescent="0.25">
      <c r="A74" s="898"/>
      <c r="B74" s="899"/>
      <c r="C74" s="899"/>
      <c r="D74" s="899"/>
      <c r="E74" s="899"/>
      <c r="F74" s="900"/>
      <c r="G74" s="898"/>
      <c r="H74" s="899"/>
      <c r="I74" s="899"/>
      <c r="J74" s="899"/>
      <c r="K74" s="900"/>
    </row>
    <row r="75" spans="1:11" x14ac:dyDescent="0.25">
      <c r="A75" s="898"/>
      <c r="B75" s="899"/>
      <c r="C75" s="899"/>
      <c r="D75" s="899"/>
      <c r="E75" s="899"/>
      <c r="F75" s="900"/>
      <c r="G75" s="898"/>
      <c r="H75" s="899"/>
      <c r="I75" s="899"/>
      <c r="J75" s="899"/>
      <c r="K75" s="900"/>
    </row>
    <row r="76" spans="1:11" x14ac:dyDescent="0.25">
      <c r="A76" s="898"/>
      <c r="B76" s="899"/>
      <c r="C76" s="899"/>
      <c r="D76" s="899"/>
      <c r="E76" s="899"/>
      <c r="F76" s="900"/>
      <c r="G76" s="898"/>
      <c r="H76" s="899"/>
      <c r="I76" s="899"/>
      <c r="J76" s="899"/>
      <c r="K76" s="900"/>
    </row>
    <row r="77" spans="1:11" x14ac:dyDescent="0.25">
      <c r="A77" s="898"/>
      <c r="B77" s="899"/>
      <c r="C77" s="899"/>
      <c r="D77" s="899"/>
      <c r="E77" s="899"/>
      <c r="F77" s="900"/>
      <c r="G77" s="898"/>
      <c r="H77" s="899"/>
      <c r="I77" s="899"/>
      <c r="J77" s="899"/>
      <c r="K77" s="900"/>
    </row>
    <row r="78" spans="1:11" x14ac:dyDescent="0.25">
      <c r="A78" s="898"/>
      <c r="B78" s="899"/>
      <c r="C78" s="899"/>
      <c r="D78" s="899"/>
      <c r="E78" s="899"/>
      <c r="F78" s="900"/>
      <c r="G78" s="898"/>
      <c r="H78" s="899"/>
      <c r="I78" s="899"/>
      <c r="J78" s="899"/>
      <c r="K78" s="900"/>
    </row>
    <row r="79" spans="1:11" x14ac:dyDescent="0.25">
      <c r="A79" s="898"/>
      <c r="B79" s="899"/>
      <c r="C79" s="899"/>
      <c r="D79" s="899"/>
      <c r="E79" s="899"/>
      <c r="F79" s="900"/>
      <c r="G79" s="898"/>
      <c r="H79" s="899"/>
      <c r="I79" s="899"/>
      <c r="J79" s="899"/>
      <c r="K79" s="900"/>
    </row>
    <row r="80" spans="1:11" x14ac:dyDescent="0.25">
      <c r="A80" s="898"/>
      <c r="B80" s="899"/>
      <c r="C80" s="899"/>
      <c r="D80" s="899"/>
      <c r="E80" s="899"/>
      <c r="F80" s="900"/>
      <c r="G80" s="898"/>
      <c r="H80" s="899"/>
      <c r="I80" s="899"/>
      <c r="J80" s="899"/>
      <c r="K80" s="900"/>
    </row>
    <row r="81" spans="1:11" x14ac:dyDescent="0.25">
      <c r="A81" s="898"/>
      <c r="B81" s="899"/>
      <c r="C81" s="899"/>
      <c r="D81" s="899"/>
      <c r="E81" s="899"/>
      <c r="F81" s="900"/>
      <c r="G81" s="898"/>
      <c r="H81" s="899"/>
      <c r="I81" s="899"/>
      <c r="J81" s="899"/>
      <c r="K81" s="900"/>
    </row>
    <row r="82" spans="1:11" x14ac:dyDescent="0.25">
      <c r="A82" s="898"/>
      <c r="B82" s="899"/>
      <c r="C82" s="899"/>
      <c r="D82" s="899"/>
      <c r="E82" s="899"/>
      <c r="F82" s="900"/>
      <c r="G82" s="898"/>
      <c r="H82" s="899"/>
      <c r="I82" s="899"/>
      <c r="J82" s="899"/>
      <c r="K82" s="900"/>
    </row>
    <row r="83" spans="1:11" ht="15.75" thickBot="1" x14ac:dyDescent="0.3">
      <c r="A83" s="898"/>
      <c r="B83" s="899"/>
      <c r="C83" s="899"/>
      <c r="D83" s="899"/>
      <c r="E83" s="899"/>
      <c r="F83" s="900"/>
      <c r="G83" s="898"/>
      <c r="H83" s="899"/>
      <c r="I83" s="899"/>
      <c r="J83" s="899"/>
      <c r="K83" s="900"/>
    </row>
    <row r="84" spans="1:11" x14ac:dyDescent="0.25">
      <c r="A84" s="1029" t="s">
        <v>1254</v>
      </c>
      <c r="B84" s="1030"/>
      <c r="C84" s="1030"/>
      <c r="D84" s="1030"/>
      <c r="E84" s="1030"/>
      <c r="F84" s="1031"/>
      <c r="G84" s="1035" t="s">
        <v>1255</v>
      </c>
      <c r="H84" s="1036"/>
      <c r="I84" s="1036"/>
      <c r="J84" s="1036"/>
      <c r="K84" s="1037"/>
    </row>
    <row r="85" spans="1:11" ht="15.75" thickBot="1" x14ac:dyDescent="0.3">
      <c r="A85" s="1032"/>
      <c r="B85" s="1033"/>
      <c r="C85" s="1033"/>
      <c r="D85" s="1033"/>
      <c r="E85" s="1033"/>
      <c r="F85" s="1034"/>
      <c r="G85" s="1038"/>
      <c r="H85" s="1039"/>
      <c r="I85" s="1039"/>
      <c r="J85" s="1039"/>
      <c r="K85" s="1040"/>
    </row>
    <row r="86" spans="1:11" ht="15.75" hidden="1" thickBot="1" x14ac:dyDescent="0.3">
      <c r="A86" s="913" t="s">
        <v>501</v>
      </c>
      <c r="B86" s="914"/>
      <c r="C86" s="914"/>
      <c r="D86" s="914"/>
      <c r="E86" s="914"/>
      <c r="F86" s="915"/>
      <c r="G86" s="913" t="s">
        <v>502</v>
      </c>
      <c r="H86" s="914"/>
      <c r="I86" s="914"/>
      <c r="J86" s="914"/>
      <c r="K86" s="915"/>
    </row>
    <row r="87" spans="1:11" ht="15.75" hidden="1" thickBot="1" x14ac:dyDescent="0.3">
      <c r="A87" s="898"/>
      <c r="B87" s="899"/>
      <c r="C87" s="899"/>
      <c r="D87" s="899"/>
      <c r="E87" s="899"/>
      <c r="F87" s="900"/>
      <c r="G87" s="898"/>
      <c r="H87" s="899"/>
      <c r="I87" s="899"/>
      <c r="J87" s="899"/>
      <c r="K87" s="900"/>
    </row>
    <row r="88" spans="1:11" ht="15.75" hidden="1" thickBot="1" x14ac:dyDescent="0.3">
      <c r="A88" s="898"/>
      <c r="B88" s="899"/>
      <c r="C88" s="899"/>
      <c r="D88" s="899"/>
      <c r="E88" s="899"/>
      <c r="F88" s="900"/>
      <c r="G88" s="898"/>
      <c r="H88" s="899"/>
      <c r="I88" s="899"/>
      <c r="J88" s="899"/>
      <c r="K88" s="900"/>
    </row>
    <row r="89" spans="1:11" ht="15.75" hidden="1" thickBot="1" x14ac:dyDescent="0.3">
      <c r="A89" s="898"/>
      <c r="B89" s="899"/>
      <c r="C89" s="899"/>
      <c r="D89" s="899"/>
      <c r="E89" s="899"/>
      <c r="F89" s="900"/>
      <c r="G89" s="898"/>
      <c r="H89" s="899"/>
      <c r="I89" s="899"/>
      <c r="J89" s="899"/>
      <c r="K89" s="900"/>
    </row>
    <row r="90" spans="1:11" ht="15.75" hidden="1" thickBot="1" x14ac:dyDescent="0.3">
      <c r="A90" s="898"/>
      <c r="B90" s="899"/>
      <c r="C90" s="899"/>
      <c r="D90" s="899"/>
      <c r="E90" s="899"/>
      <c r="F90" s="900"/>
      <c r="G90" s="898"/>
      <c r="H90" s="899"/>
      <c r="I90" s="899"/>
      <c r="J90" s="899"/>
      <c r="K90" s="900"/>
    </row>
    <row r="91" spans="1:11" ht="15.75" hidden="1" thickBot="1" x14ac:dyDescent="0.3">
      <c r="A91" s="898"/>
      <c r="B91" s="899"/>
      <c r="C91" s="899"/>
      <c r="D91" s="899"/>
      <c r="E91" s="899"/>
      <c r="F91" s="900"/>
      <c r="G91" s="898"/>
      <c r="H91" s="899"/>
      <c r="I91" s="899"/>
      <c r="J91" s="899"/>
      <c r="K91" s="900"/>
    </row>
    <row r="92" spans="1:11" ht="15.75" hidden="1" thickBot="1" x14ac:dyDescent="0.3">
      <c r="A92" s="898"/>
      <c r="B92" s="899"/>
      <c r="C92" s="899"/>
      <c r="D92" s="899"/>
      <c r="E92" s="899"/>
      <c r="F92" s="900"/>
      <c r="G92" s="898"/>
      <c r="H92" s="899"/>
      <c r="I92" s="899"/>
      <c r="J92" s="899"/>
      <c r="K92" s="900"/>
    </row>
    <row r="93" spans="1:11" ht="15.75" hidden="1" thickBot="1" x14ac:dyDescent="0.3">
      <c r="A93" s="898"/>
      <c r="B93" s="899"/>
      <c r="C93" s="899"/>
      <c r="D93" s="899"/>
      <c r="E93" s="899"/>
      <c r="F93" s="900"/>
      <c r="G93" s="898"/>
      <c r="H93" s="899"/>
      <c r="I93" s="899"/>
      <c r="J93" s="899"/>
      <c r="K93" s="900"/>
    </row>
    <row r="94" spans="1:11" ht="15.75" hidden="1" thickBot="1" x14ac:dyDescent="0.3">
      <c r="A94" s="898"/>
      <c r="B94" s="899"/>
      <c r="C94" s="899"/>
      <c r="D94" s="899"/>
      <c r="E94" s="899"/>
      <c r="F94" s="900"/>
      <c r="G94" s="898"/>
      <c r="H94" s="899"/>
      <c r="I94" s="899"/>
      <c r="J94" s="899"/>
      <c r="K94" s="900"/>
    </row>
    <row r="95" spans="1:11" ht="15.75" hidden="1" thickBot="1" x14ac:dyDescent="0.3">
      <c r="A95" s="898"/>
      <c r="B95" s="899"/>
      <c r="C95" s="899"/>
      <c r="D95" s="899"/>
      <c r="E95" s="899"/>
      <c r="F95" s="900"/>
      <c r="G95" s="898"/>
      <c r="H95" s="899"/>
      <c r="I95" s="899"/>
      <c r="J95" s="899"/>
      <c r="K95" s="900"/>
    </row>
    <row r="96" spans="1:11" ht="15.75" hidden="1" thickBot="1" x14ac:dyDescent="0.3">
      <c r="A96" s="898"/>
      <c r="B96" s="899"/>
      <c r="C96" s="899"/>
      <c r="D96" s="899"/>
      <c r="E96" s="899"/>
      <c r="F96" s="900"/>
      <c r="G96" s="898"/>
      <c r="H96" s="899"/>
      <c r="I96" s="899"/>
      <c r="J96" s="899"/>
      <c r="K96" s="900"/>
    </row>
    <row r="97" spans="1:11" ht="15.75" hidden="1" thickBot="1" x14ac:dyDescent="0.3">
      <c r="A97" s="898"/>
      <c r="B97" s="899"/>
      <c r="C97" s="899"/>
      <c r="D97" s="899"/>
      <c r="E97" s="899"/>
      <c r="F97" s="900"/>
      <c r="G97" s="898"/>
      <c r="H97" s="899"/>
      <c r="I97" s="899"/>
      <c r="J97" s="899"/>
      <c r="K97" s="900"/>
    </row>
    <row r="98" spans="1:11" ht="15.75" hidden="1" thickBot="1" x14ac:dyDescent="0.3">
      <c r="A98" s="898"/>
      <c r="B98" s="899"/>
      <c r="C98" s="899"/>
      <c r="D98" s="899"/>
      <c r="E98" s="899"/>
      <c r="F98" s="900"/>
      <c r="G98" s="898"/>
      <c r="H98" s="899"/>
      <c r="I98" s="899"/>
      <c r="J98" s="899"/>
      <c r="K98" s="900"/>
    </row>
    <row r="99" spans="1:11" ht="15.75" hidden="1" thickBot="1" x14ac:dyDescent="0.3">
      <c r="A99" s="898"/>
      <c r="B99" s="899"/>
      <c r="C99" s="899"/>
      <c r="D99" s="899"/>
      <c r="E99" s="899"/>
      <c r="F99" s="900"/>
      <c r="G99" s="898"/>
      <c r="H99" s="899"/>
      <c r="I99" s="899"/>
      <c r="J99" s="899"/>
      <c r="K99" s="900"/>
    </row>
    <row r="100" spans="1:11" ht="15.75" hidden="1" thickBot="1" x14ac:dyDescent="0.3">
      <c r="A100" s="1035" t="s">
        <v>752</v>
      </c>
      <c r="B100" s="1036"/>
      <c r="C100" s="1036"/>
      <c r="D100" s="1036"/>
      <c r="E100" s="1036"/>
      <c r="F100" s="1037"/>
      <c r="G100" s="1035" t="s">
        <v>753</v>
      </c>
      <c r="H100" s="1036"/>
      <c r="I100" s="1036"/>
      <c r="J100" s="1036"/>
      <c r="K100" s="1037"/>
    </row>
    <row r="101" spans="1:11" ht="15.75" hidden="1" thickBot="1" x14ac:dyDescent="0.3">
      <c r="A101" s="1038"/>
      <c r="B101" s="1039"/>
      <c r="C101" s="1039"/>
      <c r="D101" s="1039"/>
      <c r="E101" s="1039"/>
      <c r="F101" s="1040"/>
      <c r="G101" s="1038"/>
      <c r="H101" s="1039"/>
      <c r="I101" s="1039"/>
      <c r="J101" s="1039"/>
      <c r="K101" s="1040"/>
    </row>
    <row r="102" spans="1:11" ht="15.75" hidden="1" thickBot="1" x14ac:dyDescent="0.3">
      <c r="A102" s="898" t="s">
        <v>451</v>
      </c>
      <c r="B102" s="899"/>
      <c r="C102" s="899"/>
      <c r="D102" s="899"/>
      <c r="E102" s="899"/>
      <c r="F102" s="900"/>
      <c r="G102" s="898" t="s">
        <v>452</v>
      </c>
      <c r="H102" s="899"/>
      <c r="I102" s="899"/>
      <c r="J102" s="899"/>
      <c r="K102" s="900"/>
    </row>
    <row r="103" spans="1:11" ht="15.75" hidden="1" thickBot="1" x14ac:dyDescent="0.3">
      <c r="A103" s="898"/>
      <c r="B103" s="899"/>
      <c r="C103" s="899"/>
      <c r="D103" s="899"/>
      <c r="E103" s="899"/>
      <c r="F103" s="900"/>
      <c r="G103" s="898"/>
      <c r="H103" s="899"/>
      <c r="I103" s="899"/>
      <c r="J103" s="899"/>
      <c r="K103" s="900"/>
    </row>
    <row r="104" spans="1:11" ht="15.75" hidden="1" thickBot="1" x14ac:dyDescent="0.3">
      <c r="A104" s="898"/>
      <c r="B104" s="899"/>
      <c r="C104" s="899"/>
      <c r="D104" s="899"/>
      <c r="E104" s="899"/>
      <c r="F104" s="900"/>
      <c r="G104" s="898"/>
      <c r="H104" s="899"/>
      <c r="I104" s="899"/>
      <c r="J104" s="899"/>
      <c r="K104" s="900"/>
    </row>
    <row r="105" spans="1:11" ht="15.75" hidden="1" thickBot="1" x14ac:dyDescent="0.3">
      <c r="A105" s="898"/>
      <c r="B105" s="899"/>
      <c r="C105" s="899"/>
      <c r="D105" s="899"/>
      <c r="E105" s="899"/>
      <c r="F105" s="900"/>
      <c r="G105" s="898"/>
      <c r="H105" s="899"/>
      <c r="I105" s="899"/>
      <c r="J105" s="899"/>
      <c r="K105" s="900"/>
    </row>
    <row r="106" spans="1:11" ht="15.75" hidden="1" thickBot="1" x14ac:dyDescent="0.3">
      <c r="A106" s="898"/>
      <c r="B106" s="899"/>
      <c r="C106" s="899"/>
      <c r="D106" s="899"/>
      <c r="E106" s="899"/>
      <c r="F106" s="900"/>
      <c r="G106" s="898"/>
      <c r="H106" s="899"/>
      <c r="I106" s="899"/>
      <c r="J106" s="899"/>
      <c r="K106" s="900"/>
    </row>
    <row r="107" spans="1:11" ht="15.75" hidden="1" thickBot="1" x14ac:dyDescent="0.3">
      <c r="A107" s="898"/>
      <c r="B107" s="899"/>
      <c r="C107" s="899"/>
      <c r="D107" s="899"/>
      <c r="E107" s="899"/>
      <c r="F107" s="900"/>
      <c r="G107" s="898"/>
      <c r="H107" s="899"/>
      <c r="I107" s="899"/>
      <c r="J107" s="899"/>
      <c r="K107" s="900"/>
    </row>
    <row r="108" spans="1:11" ht="15.75" hidden="1" thickBot="1" x14ac:dyDescent="0.3">
      <c r="A108" s="898"/>
      <c r="B108" s="899"/>
      <c r="C108" s="899"/>
      <c r="D108" s="899"/>
      <c r="E108" s="899"/>
      <c r="F108" s="900"/>
      <c r="G108" s="898"/>
      <c r="H108" s="899"/>
      <c r="I108" s="899"/>
      <c r="J108" s="899"/>
      <c r="K108" s="900"/>
    </row>
    <row r="109" spans="1:11" ht="15.75" hidden="1" thickBot="1" x14ac:dyDescent="0.3">
      <c r="A109" s="898"/>
      <c r="B109" s="899"/>
      <c r="C109" s="899"/>
      <c r="D109" s="899"/>
      <c r="E109" s="899"/>
      <c r="F109" s="900"/>
      <c r="G109" s="898"/>
      <c r="H109" s="899"/>
      <c r="I109" s="899"/>
      <c r="J109" s="899"/>
      <c r="K109" s="900"/>
    </row>
    <row r="110" spans="1:11" ht="15.75" hidden="1" thickBot="1" x14ac:dyDescent="0.3">
      <c r="A110" s="898"/>
      <c r="B110" s="899"/>
      <c r="C110" s="899"/>
      <c r="D110" s="899"/>
      <c r="E110" s="899"/>
      <c r="F110" s="900"/>
      <c r="G110" s="898"/>
      <c r="H110" s="899"/>
      <c r="I110" s="899"/>
      <c r="J110" s="899"/>
      <c r="K110" s="900"/>
    </row>
    <row r="111" spans="1:11" ht="15.75" hidden="1" thickBot="1" x14ac:dyDescent="0.3">
      <c r="A111" s="898"/>
      <c r="B111" s="899"/>
      <c r="C111" s="899"/>
      <c r="D111" s="899"/>
      <c r="E111" s="899"/>
      <c r="F111" s="900"/>
      <c r="G111" s="898"/>
      <c r="H111" s="899"/>
      <c r="I111" s="899"/>
      <c r="J111" s="899"/>
      <c r="K111" s="900"/>
    </row>
    <row r="112" spans="1:11" ht="15.75" hidden="1" thickBot="1" x14ac:dyDescent="0.3">
      <c r="A112" s="898"/>
      <c r="B112" s="899"/>
      <c r="C112" s="899"/>
      <c r="D112" s="899"/>
      <c r="E112" s="899"/>
      <c r="F112" s="900"/>
      <c r="G112" s="898"/>
      <c r="H112" s="899"/>
      <c r="I112" s="899"/>
      <c r="J112" s="899"/>
      <c r="K112" s="900"/>
    </row>
    <row r="113" spans="1:11" ht="15.75" hidden="1" thickBot="1" x14ac:dyDescent="0.3">
      <c r="A113" s="898"/>
      <c r="B113" s="899"/>
      <c r="C113" s="899"/>
      <c r="D113" s="899"/>
      <c r="E113" s="899"/>
      <c r="F113" s="900"/>
      <c r="G113" s="898"/>
      <c r="H113" s="899"/>
      <c r="I113" s="899"/>
      <c r="J113" s="899"/>
      <c r="K113" s="900"/>
    </row>
    <row r="114" spans="1:11" ht="15.75" hidden="1" thickBot="1" x14ac:dyDescent="0.3">
      <c r="A114" s="898"/>
      <c r="B114" s="899"/>
      <c r="C114" s="899"/>
      <c r="D114" s="899"/>
      <c r="E114" s="899"/>
      <c r="F114" s="900"/>
      <c r="G114" s="898"/>
      <c r="H114" s="899"/>
      <c r="I114" s="899"/>
      <c r="J114" s="899"/>
      <c r="K114" s="900"/>
    </row>
    <row r="115" spans="1:11" ht="15.75" hidden="1" thickBot="1" x14ac:dyDescent="0.3">
      <c r="A115" s="898"/>
      <c r="B115" s="899"/>
      <c r="C115" s="899"/>
      <c r="D115" s="899"/>
      <c r="E115" s="899"/>
      <c r="F115" s="900"/>
      <c r="G115" s="898"/>
      <c r="H115" s="899"/>
      <c r="I115" s="899"/>
      <c r="J115" s="899"/>
      <c r="K115" s="900"/>
    </row>
    <row r="116" spans="1:11" ht="15.75" hidden="1" thickBot="1" x14ac:dyDescent="0.3">
      <c r="A116" s="1029" t="s">
        <v>592</v>
      </c>
      <c r="B116" s="1030"/>
      <c r="C116" s="1030"/>
      <c r="D116" s="1030"/>
      <c r="E116" s="1030"/>
      <c r="F116" s="1031"/>
      <c r="G116" s="1035" t="s">
        <v>593</v>
      </c>
      <c r="H116" s="1036"/>
      <c r="I116" s="1036"/>
      <c r="J116" s="1036"/>
      <c r="K116" s="1037"/>
    </row>
    <row r="117" spans="1:11" ht="15.75" hidden="1" thickBot="1" x14ac:dyDescent="0.3">
      <c r="A117" s="1032"/>
      <c r="B117" s="1033"/>
      <c r="C117" s="1033"/>
      <c r="D117" s="1033"/>
      <c r="E117" s="1033"/>
      <c r="F117" s="1034"/>
      <c r="G117" s="1038"/>
      <c r="H117" s="1039"/>
      <c r="I117" s="1039"/>
      <c r="J117" s="1039"/>
      <c r="K117" s="1040"/>
    </row>
    <row r="118" spans="1:11" ht="15.75" hidden="1" thickBot="1" x14ac:dyDescent="0.3">
      <c r="A118" s="898" t="s">
        <v>451</v>
      </c>
      <c r="B118" s="899"/>
      <c r="C118" s="899"/>
      <c r="D118" s="899"/>
      <c r="E118" s="899"/>
      <c r="F118" s="900"/>
      <c r="G118" s="898" t="s">
        <v>452</v>
      </c>
      <c r="H118" s="899"/>
      <c r="I118" s="899"/>
      <c r="J118" s="899"/>
      <c r="K118" s="900"/>
    </row>
    <row r="119" spans="1:11" ht="15.75" hidden="1" thickBot="1" x14ac:dyDescent="0.3">
      <c r="A119" s="898"/>
      <c r="B119" s="899"/>
      <c r="C119" s="899"/>
      <c r="D119" s="899"/>
      <c r="E119" s="899"/>
      <c r="F119" s="900"/>
      <c r="G119" s="898"/>
      <c r="H119" s="899"/>
      <c r="I119" s="899"/>
      <c r="J119" s="899"/>
      <c r="K119" s="900"/>
    </row>
    <row r="120" spans="1:11" ht="15.75" hidden="1" thickBot="1" x14ac:dyDescent="0.3">
      <c r="A120" s="898"/>
      <c r="B120" s="899"/>
      <c r="C120" s="899"/>
      <c r="D120" s="899"/>
      <c r="E120" s="899"/>
      <c r="F120" s="900"/>
      <c r="G120" s="898"/>
      <c r="H120" s="899"/>
      <c r="I120" s="899"/>
      <c r="J120" s="899"/>
      <c r="K120" s="900"/>
    </row>
    <row r="121" spans="1:11" ht="15.75" hidden="1" thickBot="1" x14ac:dyDescent="0.3">
      <c r="A121" s="898"/>
      <c r="B121" s="899"/>
      <c r="C121" s="899"/>
      <c r="D121" s="899"/>
      <c r="E121" s="899"/>
      <c r="F121" s="900"/>
      <c r="G121" s="898"/>
      <c r="H121" s="899"/>
      <c r="I121" s="899"/>
      <c r="J121" s="899"/>
      <c r="K121" s="900"/>
    </row>
    <row r="122" spans="1:11" ht="15.75" hidden="1" thickBot="1" x14ac:dyDescent="0.3">
      <c r="A122" s="898"/>
      <c r="B122" s="899"/>
      <c r="C122" s="899"/>
      <c r="D122" s="899"/>
      <c r="E122" s="899"/>
      <c r="F122" s="900"/>
      <c r="G122" s="898"/>
      <c r="H122" s="899"/>
      <c r="I122" s="899"/>
      <c r="J122" s="899"/>
      <c r="K122" s="900"/>
    </row>
    <row r="123" spans="1:11" ht="15.75" hidden="1" thickBot="1" x14ac:dyDescent="0.3">
      <c r="A123" s="898"/>
      <c r="B123" s="899"/>
      <c r="C123" s="899"/>
      <c r="D123" s="899"/>
      <c r="E123" s="899"/>
      <c r="F123" s="900"/>
      <c r="G123" s="898"/>
      <c r="H123" s="899"/>
      <c r="I123" s="899"/>
      <c r="J123" s="899"/>
      <c r="K123" s="900"/>
    </row>
    <row r="124" spans="1:11" ht="15.75" hidden="1" thickBot="1" x14ac:dyDescent="0.3">
      <c r="A124" s="898"/>
      <c r="B124" s="899"/>
      <c r="C124" s="899"/>
      <c r="D124" s="899"/>
      <c r="E124" s="899"/>
      <c r="F124" s="900"/>
      <c r="G124" s="898"/>
      <c r="H124" s="899"/>
      <c r="I124" s="899"/>
      <c r="J124" s="899"/>
      <c r="K124" s="900"/>
    </row>
    <row r="125" spans="1:11" ht="15.75" hidden="1" thickBot="1" x14ac:dyDescent="0.3">
      <c r="A125" s="898"/>
      <c r="B125" s="899"/>
      <c r="C125" s="899"/>
      <c r="D125" s="899"/>
      <c r="E125" s="899"/>
      <c r="F125" s="900"/>
      <c r="G125" s="898"/>
      <c r="H125" s="899"/>
      <c r="I125" s="899"/>
      <c r="J125" s="899"/>
      <c r="K125" s="900"/>
    </row>
    <row r="126" spans="1:11" ht="15.75" hidden="1" thickBot="1" x14ac:dyDescent="0.3">
      <c r="A126" s="898"/>
      <c r="B126" s="899"/>
      <c r="C126" s="899"/>
      <c r="D126" s="899"/>
      <c r="E126" s="899"/>
      <c r="F126" s="900"/>
      <c r="G126" s="898"/>
      <c r="H126" s="899"/>
      <c r="I126" s="899"/>
      <c r="J126" s="899"/>
      <c r="K126" s="900"/>
    </row>
    <row r="127" spans="1:11" ht="15.75" hidden="1" thickBot="1" x14ac:dyDescent="0.3">
      <c r="A127" s="898"/>
      <c r="B127" s="899"/>
      <c r="C127" s="899"/>
      <c r="D127" s="899"/>
      <c r="E127" s="899"/>
      <c r="F127" s="900"/>
      <c r="G127" s="898"/>
      <c r="H127" s="899"/>
      <c r="I127" s="899"/>
      <c r="J127" s="899"/>
      <c r="K127" s="900"/>
    </row>
    <row r="128" spans="1:11" ht="15.75" hidden="1" thickBot="1" x14ac:dyDescent="0.3">
      <c r="A128" s="898"/>
      <c r="B128" s="899"/>
      <c r="C128" s="899"/>
      <c r="D128" s="899"/>
      <c r="E128" s="899"/>
      <c r="F128" s="900"/>
      <c r="G128" s="898"/>
      <c r="H128" s="899"/>
      <c r="I128" s="899"/>
      <c r="J128" s="899"/>
      <c r="K128" s="900"/>
    </row>
    <row r="129" spans="1:11" ht="15.75" hidden="1" thickBot="1" x14ac:dyDescent="0.3">
      <c r="A129" s="898"/>
      <c r="B129" s="899"/>
      <c r="C129" s="899"/>
      <c r="D129" s="899"/>
      <c r="E129" s="899"/>
      <c r="F129" s="900"/>
      <c r="G129" s="898"/>
      <c r="H129" s="899"/>
      <c r="I129" s="899"/>
      <c r="J129" s="899"/>
      <c r="K129" s="900"/>
    </row>
    <row r="130" spans="1:11" ht="15.75" hidden="1" thickBot="1" x14ac:dyDescent="0.3">
      <c r="A130" s="898"/>
      <c r="B130" s="899"/>
      <c r="C130" s="899"/>
      <c r="D130" s="899"/>
      <c r="E130" s="899"/>
      <c r="F130" s="900"/>
      <c r="G130" s="898"/>
      <c r="H130" s="899"/>
      <c r="I130" s="899"/>
      <c r="J130" s="899"/>
      <c r="K130" s="900"/>
    </row>
    <row r="131" spans="1:11" ht="15.75" hidden="1" thickBot="1" x14ac:dyDescent="0.3">
      <c r="A131" s="898"/>
      <c r="B131" s="899"/>
      <c r="C131" s="899"/>
      <c r="D131" s="899"/>
      <c r="E131" s="899"/>
      <c r="F131" s="900"/>
      <c r="G131" s="898"/>
      <c r="H131" s="899"/>
      <c r="I131" s="899"/>
      <c r="J131" s="899"/>
      <c r="K131" s="900"/>
    </row>
    <row r="132" spans="1:11" ht="15.75" hidden="1" thickBot="1" x14ac:dyDescent="0.3">
      <c r="A132" s="1029" t="s">
        <v>962</v>
      </c>
      <c r="B132" s="1030"/>
      <c r="C132" s="1030"/>
      <c r="D132" s="1030"/>
      <c r="E132" s="1030"/>
      <c r="F132" s="1031"/>
      <c r="G132" s="1035" t="s">
        <v>963</v>
      </c>
      <c r="H132" s="1036"/>
      <c r="I132" s="1036"/>
      <c r="J132" s="1036"/>
      <c r="K132" s="1037"/>
    </row>
    <row r="133" spans="1:11" ht="15.75" hidden="1" thickBot="1" x14ac:dyDescent="0.3">
      <c r="A133" s="1032"/>
      <c r="B133" s="1033"/>
      <c r="C133" s="1033"/>
      <c r="D133" s="1033"/>
      <c r="E133" s="1033"/>
      <c r="F133" s="1034"/>
      <c r="G133" s="1038"/>
      <c r="H133" s="1039"/>
      <c r="I133" s="1039"/>
      <c r="J133" s="1039"/>
      <c r="K133" s="1040"/>
    </row>
    <row r="134" spans="1:11" x14ac:dyDescent="0.25">
      <c r="A134" s="913" t="s">
        <v>499</v>
      </c>
      <c r="B134" s="914"/>
      <c r="C134" s="914"/>
      <c r="D134" s="914"/>
      <c r="E134" s="914"/>
      <c r="F134" s="915"/>
      <c r="G134" s="913" t="s">
        <v>500</v>
      </c>
      <c r="H134" s="914"/>
      <c r="I134" s="914"/>
      <c r="J134" s="914"/>
      <c r="K134" s="915"/>
    </row>
    <row r="135" spans="1:11" x14ac:dyDescent="0.25">
      <c r="A135" s="898"/>
      <c r="B135" s="899"/>
      <c r="C135" s="899"/>
      <c r="D135" s="899"/>
      <c r="E135" s="899"/>
      <c r="F135" s="900"/>
      <c r="G135" s="898"/>
      <c r="H135" s="899"/>
      <c r="I135" s="899"/>
      <c r="J135" s="899"/>
      <c r="K135" s="900"/>
    </row>
    <row r="136" spans="1:11" x14ac:dyDescent="0.25">
      <c r="A136" s="898"/>
      <c r="B136" s="899"/>
      <c r="C136" s="899"/>
      <c r="D136" s="899"/>
      <c r="E136" s="899"/>
      <c r="F136" s="900"/>
      <c r="G136" s="898"/>
      <c r="H136" s="899"/>
      <c r="I136" s="899"/>
      <c r="J136" s="899"/>
      <c r="K136" s="900"/>
    </row>
    <row r="137" spans="1:11" x14ac:dyDescent="0.25">
      <c r="A137" s="898"/>
      <c r="B137" s="899"/>
      <c r="C137" s="899"/>
      <c r="D137" s="899"/>
      <c r="E137" s="899"/>
      <c r="F137" s="900"/>
      <c r="G137" s="898"/>
      <c r="H137" s="899"/>
      <c r="I137" s="899"/>
      <c r="J137" s="899"/>
      <c r="K137" s="900"/>
    </row>
    <row r="138" spans="1:11" x14ac:dyDescent="0.25">
      <c r="A138" s="898"/>
      <c r="B138" s="899"/>
      <c r="C138" s="899"/>
      <c r="D138" s="899"/>
      <c r="E138" s="899"/>
      <c r="F138" s="900"/>
      <c r="G138" s="898"/>
      <c r="H138" s="899"/>
      <c r="I138" s="899"/>
      <c r="J138" s="899"/>
      <c r="K138" s="900"/>
    </row>
    <row r="139" spans="1:11" x14ac:dyDescent="0.25">
      <c r="A139" s="898"/>
      <c r="B139" s="899"/>
      <c r="C139" s="899"/>
      <c r="D139" s="899"/>
      <c r="E139" s="899"/>
      <c r="F139" s="900"/>
      <c r="G139" s="898"/>
      <c r="H139" s="899"/>
      <c r="I139" s="899"/>
      <c r="J139" s="899"/>
      <c r="K139" s="900"/>
    </row>
    <row r="140" spans="1:11" x14ac:dyDescent="0.25">
      <c r="A140" s="898"/>
      <c r="B140" s="899"/>
      <c r="C140" s="899"/>
      <c r="D140" s="899"/>
      <c r="E140" s="899"/>
      <c r="F140" s="900"/>
      <c r="G140" s="898"/>
      <c r="H140" s="899"/>
      <c r="I140" s="899"/>
      <c r="J140" s="899"/>
      <c r="K140" s="900"/>
    </row>
    <row r="141" spans="1:11" x14ac:dyDescent="0.25">
      <c r="A141" s="898"/>
      <c r="B141" s="899"/>
      <c r="C141" s="899"/>
      <c r="D141" s="899"/>
      <c r="E141" s="899"/>
      <c r="F141" s="900"/>
      <c r="G141" s="898"/>
      <c r="H141" s="899"/>
      <c r="I141" s="899"/>
      <c r="J141" s="899"/>
      <c r="K141" s="900"/>
    </row>
    <row r="142" spans="1:11" x14ac:dyDescent="0.25">
      <c r="A142" s="898"/>
      <c r="B142" s="899"/>
      <c r="C142" s="899"/>
      <c r="D142" s="899"/>
      <c r="E142" s="899"/>
      <c r="F142" s="900"/>
      <c r="G142" s="898"/>
      <c r="H142" s="899"/>
      <c r="I142" s="899"/>
      <c r="J142" s="899"/>
      <c r="K142" s="900"/>
    </row>
    <row r="143" spans="1:11" x14ac:dyDescent="0.25">
      <c r="A143" s="898"/>
      <c r="B143" s="899"/>
      <c r="C143" s="899"/>
      <c r="D143" s="899"/>
      <c r="E143" s="899"/>
      <c r="F143" s="900"/>
      <c r="G143" s="898"/>
      <c r="H143" s="899"/>
      <c r="I143" s="899"/>
      <c r="J143" s="899"/>
      <c r="K143" s="900"/>
    </row>
    <row r="144" spans="1:11" x14ac:dyDescent="0.25">
      <c r="A144" s="898"/>
      <c r="B144" s="899"/>
      <c r="C144" s="899"/>
      <c r="D144" s="899"/>
      <c r="E144" s="899"/>
      <c r="F144" s="900"/>
      <c r="G144" s="898"/>
      <c r="H144" s="899"/>
      <c r="I144" s="899"/>
      <c r="J144" s="899"/>
      <c r="K144" s="900"/>
    </row>
    <row r="145" spans="1:11" x14ac:dyDescent="0.25">
      <c r="A145" s="898"/>
      <c r="B145" s="899"/>
      <c r="C145" s="899"/>
      <c r="D145" s="899"/>
      <c r="E145" s="899"/>
      <c r="F145" s="900"/>
      <c r="G145" s="898"/>
      <c r="H145" s="899"/>
      <c r="I145" s="899"/>
      <c r="J145" s="899"/>
      <c r="K145" s="900"/>
    </row>
    <row r="146" spans="1:11" x14ac:dyDescent="0.25">
      <c r="A146" s="898"/>
      <c r="B146" s="899"/>
      <c r="C146" s="899"/>
      <c r="D146" s="899"/>
      <c r="E146" s="899"/>
      <c r="F146" s="900"/>
      <c r="G146" s="898"/>
      <c r="H146" s="899"/>
      <c r="I146" s="899"/>
      <c r="J146" s="899"/>
      <c r="K146" s="900"/>
    </row>
    <row r="147" spans="1:11" ht="15.75" thickBot="1" x14ac:dyDescent="0.3">
      <c r="A147" s="898"/>
      <c r="B147" s="899"/>
      <c r="C147" s="899"/>
      <c r="D147" s="899"/>
      <c r="E147" s="899"/>
      <c r="F147" s="900"/>
      <c r="G147" s="898"/>
      <c r="H147" s="899"/>
      <c r="I147" s="899"/>
      <c r="J147" s="899"/>
      <c r="K147" s="900"/>
    </row>
    <row r="148" spans="1:11" x14ac:dyDescent="0.25">
      <c r="A148" s="1029" t="s">
        <v>1256</v>
      </c>
      <c r="B148" s="1030"/>
      <c r="C148" s="1030"/>
      <c r="D148" s="1030"/>
      <c r="E148" s="1030"/>
      <c r="F148" s="1031"/>
      <c r="G148" s="1035" t="s">
        <v>1257</v>
      </c>
      <c r="H148" s="1036"/>
      <c r="I148" s="1036"/>
      <c r="J148" s="1036"/>
      <c r="K148" s="1037"/>
    </row>
    <row r="149" spans="1:11" ht="15.75" thickBot="1" x14ac:dyDescent="0.3">
      <c r="A149" s="1032"/>
      <c r="B149" s="1033"/>
      <c r="C149" s="1033"/>
      <c r="D149" s="1033"/>
      <c r="E149" s="1033"/>
      <c r="F149" s="1034"/>
      <c r="G149" s="1038"/>
      <c r="H149" s="1039"/>
      <c r="I149" s="1039"/>
      <c r="J149" s="1039"/>
      <c r="K149" s="1040"/>
    </row>
    <row r="150" spans="1:11" ht="0.75" customHeight="1" thickBot="1" x14ac:dyDescent="0.3">
      <c r="A150" s="1032"/>
      <c r="B150" s="1033"/>
      <c r="C150" s="1033"/>
      <c r="D150" s="1033"/>
      <c r="E150" s="1033"/>
      <c r="F150" s="1034"/>
      <c r="G150" s="1038"/>
      <c r="H150" s="1039"/>
      <c r="I150" s="1039"/>
      <c r="J150" s="1039"/>
      <c r="K150" s="1040"/>
    </row>
    <row r="151" spans="1:11" ht="15" customHeight="1" x14ac:dyDescent="0.25">
      <c r="A151" s="913" t="s">
        <v>499</v>
      </c>
      <c r="B151" s="914"/>
      <c r="C151" s="914"/>
      <c r="D151" s="914"/>
      <c r="E151" s="914"/>
      <c r="F151" s="915"/>
      <c r="G151" s="913" t="s">
        <v>500</v>
      </c>
      <c r="H151" s="914"/>
      <c r="I151" s="914"/>
      <c r="J151" s="914"/>
      <c r="K151" s="915"/>
    </row>
    <row r="152" spans="1:11" ht="15" customHeight="1" x14ac:dyDescent="0.25">
      <c r="A152" s="898"/>
      <c r="B152" s="899"/>
      <c r="C152" s="899"/>
      <c r="D152" s="899"/>
      <c r="E152" s="899"/>
      <c r="F152" s="900"/>
      <c r="G152" s="898"/>
      <c r="H152" s="899"/>
      <c r="I152" s="899"/>
      <c r="J152" s="899"/>
      <c r="K152" s="900"/>
    </row>
    <row r="153" spans="1:11" ht="15" customHeight="1" x14ac:dyDescent="0.25">
      <c r="A153" s="898"/>
      <c r="B153" s="899"/>
      <c r="C153" s="899"/>
      <c r="D153" s="899"/>
      <c r="E153" s="899"/>
      <c r="F153" s="900"/>
      <c r="G153" s="898"/>
      <c r="H153" s="899"/>
      <c r="I153" s="899"/>
      <c r="J153" s="899"/>
      <c r="K153" s="900"/>
    </row>
    <row r="154" spans="1:11" ht="15" customHeight="1" x14ac:dyDescent="0.25">
      <c r="A154" s="898"/>
      <c r="B154" s="899"/>
      <c r="C154" s="899"/>
      <c r="D154" s="899"/>
      <c r="E154" s="899"/>
      <c r="F154" s="900"/>
      <c r="G154" s="898"/>
      <c r="H154" s="899"/>
      <c r="I154" s="899"/>
      <c r="J154" s="899"/>
      <c r="K154" s="900"/>
    </row>
    <row r="155" spans="1:11" ht="15" customHeight="1" x14ac:dyDescent="0.25">
      <c r="A155" s="898"/>
      <c r="B155" s="899"/>
      <c r="C155" s="899"/>
      <c r="D155" s="899"/>
      <c r="E155" s="899"/>
      <c r="F155" s="900"/>
      <c r="G155" s="898"/>
      <c r="H155" s="899"/>
      <c r="I155" s="899"/>
      <c r="J155" s="899"/>
      <c r="K155" s="900"/>
    </row>
    <row r="156" spans="1:11" ht="15" customHeight="1" x14ac:dyDescent="0.25">
      <c r="A156" s="898"/>
      <c r="B156" s="899"/>
      <c r="C156" s="899"/>
      <c r="D156" s="899"/>
      <c r="E156" s="899"/>
      <c r="F156" s="900"/>
      <c r="G156" s="898"/>
      <c r="H156" s="899"/>
      <c r="I156" s="899"/>
      <c r="J156" s="899"/>
      <c r="K156" s="900"/>
    </row>
    <row r="157" spans="1:11" ht="15" customHeight="1" x14ac:dyDescent="0.25">
      <c r="A157" s="898"/>
      <c r="B157" s="899"/>
      <c r="C157" s="899"/>
      <c r="D157" s="899"/>
      <c r="E157" s="899"/>
      <c r="F157" s="900"/>
      <c r="G157" s="898"/>
      <c r="H157" s="899"/>
      <c r="I157" s="899"/>
      <c r="J157" s="899"/>
      <c r="K157" s="900"/>
    </row>
    <row r="158" spans="1:11" ht="15" customHeight="1" x14ac:dyDescent="0.25">
      <c r="A158" s="898"/>
      <c r="B158" s="899"/>
      <c r="C158" s="899"/>
      <c r="D158" s="899"/>
      <c r="E158" s="899"/>
      <c r="F158" s="900"/>
      <c r="G158" s="898"/>
      <c r="H158" s="899"/>
      <c r="I158" s="899"/>
      <c r="J158" s="899"/>
      <c r="K158" s="900"/>
    </row>
    <row r="159" spans="1:11" ht="15" customHeight="1" x14ac:dyDescent="0.25">
      <c r="A159" s="898"/>
      <c r="B159" s="899"/>
      <c r="C159" s="899"/>
      <c r="D159" s="899"/>
      <c r="E159" s="899"/>
      <c r="F159" s="900"/>
      <c r="G159" s="898"/>
      <c r="H159" s="899"/>
      <c r="I159" s="899"/>
      <c r="J159" s="899"/>
      <c r="K159" s="900"/>
    </row>
    <row r="160" spans="1:11" ht="15" customHeight="1" x14ac:dyDescent="0.25">
      <c r="A160" s="898"/>
      <c r="B160" s="899"/>
      <c r="C160" s="899"/>
      <c r="D160" s="899"/>
      <c r="E160" s="899"/>
      <c r="F160" s="900"/>
      <c r="G160" s="898"/>
      <c r="H160" s="899"/>
      <c r="I160" s="899"/>
      <c r="J160" s="899"/>
      <c r="K160" s="900"/>
    </row>
    <row r="161" spans="1:11" ht="15" customHeight="1" x14ac:dyDescent="0.25">
      <c r="A161" s="898"/>
      <c r="B161" s="899"/>
      <c r="C161" s="899"/>
      <c r="D161" s="899"/>
      <c r="E161" s="899"/>
      <c r="F161" s="900"/>
      <c r="G161" s="898"/>
      <c r="H161" s="899"/>
      <c r="I161" s="899"/>
      <c r="J161" s="899"/>
      <c r="K161" s="900"/>
    </row>
    <row r="162" spans="1:11" ht="15" customHeight="1" x14ac:dyDescent="0.25">
      <c r="A162" s="898"/>
      <c r="B162" s="899"/>
      <c r="C162" s="899"/>
      <c r="D162" s="899"/>
      <c r="E162" s="899"/>
      <c r="F162" s="900"/>
      <c r="G162" s="898"/>
      <c r="H162" s="899"/>
      <c r="I162" s="899"/>
      <c r="J162" s="899"/>
      <c r="K162" s="900"/>
    </row>
    <row r="163" spans="1:11" ht="15" customHeight="1" x14ac:dyDescent="0.25">
      <c r="A163" s="898"/>
      <c r="B163" s="899"/>
      <c r="C163" s="899"/>
      <c r="D163" s="899"/>
      <c r="E163" s="899"/>
      <c r="F163" s="900"/>
      <c r="G163" s="898"/>
      <c r="H163" s="899"/>
      <c r="I163" s="899"/>
      <c r="J163" s="899"/>
      <c r="K163" s="900"/>
    </row>
    <row r="164" spans="1:11" ht="15" customHeight="1" thickBot="1" x14ac:dyDescent="0.3">
      <c r="A164" s="898"/>
      <c r="B164" s="899"/>
      <c r="C164" s="899"/>
      <c r="D164" s="899"/>
      <c r="E164" s="899"/>
      <c r="F164" s="900"/>
      <c r="G164" s="898"/>
      <c r="H164" s="899"/>
      <c r="I164" s="899"/>
      <c r="J164" s="899"/>
      <c r="K164" s="900"/>
    </row>
    <row r="165" spans="1:11" ht="15" customHeight="1" x14ac:dyDescent="0.25">
      <c r="A165" s="1029" t="s">
        <v>1258</v>
      </c>
      <c r="B165" s="1030"/>
      <c r="C165" s="1030"/>
      <c r="D165" s="1030"/>
      <c r="E165" s="1030"/>
      <c r="F165" s="1031"/>
      <c r="G165" s="1035" t="s">
        <v>1259</v>
      </c>
      <c r="H165" s="1036"/>
      <c r="I165" s="1036"/>
      <c r="J165" s="1036"/>
      <c r="K165" s="1037"/>
    </row>
    <row r="166" spans="1:11" ht="15" customHeight="1" thickBot="1" x14ac:dyDescent="0.3">
      <c r="A166" s="1032"/>
      <c r="B166" s="1033"/>
      <c r="C166" s="1033"/>
      <c r="D166" s="1033"/>
      <c r="E166" s="1033"/>
      <c r="F166" s="1034"/>
      <c r="G166" s="1038"/>
      <c r="H166" s="1039"/>
      <c r="I166" s="1039"/>
      <c r="J166" s="1039"/>
      <c r="K166" s="1040"/>
    </row>
    <row r="167" spans="1:11" hidden="1" x14ac:dyDescent="0.25">
      <c r="A167" s="913" t="s">
        <v>501</v>
      </c>
      <c r="B167" s="914"/>
      <c r="C167" s="914"/>
      <c r="D167" s="914"/>
      <c r="E167" s="914"/>
      <c r="F167" s="915"/>
      <c r="G167" s="913" t="s">
        <v>502</v>
      </c>
      <c r="H167" s="914"/>
      <c r="I167" s="914"/>
      <c r="J167" s="914"/>
      <c r="K167" s="915"/>
    </row>
    <row r="168" spans="1:11" hidden="1" x14ac:dyDescent="0.25">
      <c r="A168" s="898"/>
      <c r="B168" s="899"/>
      <c r="C168" s="899"/>
      <c r="D168" s="899"/>
      <c r="E168" s="899"/>
      <c r="F168" s="900"/>
      <c r="G168" s="898"/>
      <c r="H168" s="899"/>
      <c r="I168" s="899"/>
      <c r="J168" s="899"/>
      <c r="K168" s="900"/>
    </row>
    <row r="169" spans="1:11" hidden="1" x14ac:dyDescent="0.25">
      <c r="A169" s="898"/>
      <c r="B169" s="899"/>
      <c r="C169" s="899"/>
      <c r="D169" s="899"/>
      <c r="E169" s="899"/>
      <c r="F169" s="900"/>
      <c r="G169" s="898"/>
      <c r="H169" s="899"/>
      <c r="I169" s="899"/>
      <c r="J169" s="899"/>
      <c r="K169" s="900"/>
    </row>
    <row r="170" spans="1:11" hidden="1" x14ac:dyDescent="0.25">
      <c r="A170" s="898"/>
      <c r="B170" s="899"/>
      <c r="C170" s="899"/>
      <c r="D170" s="899"/>
      <c r="E170" s="899"/>
      <c r="F170" s="900"/>
      <c r="G170" s="898"/>
      <c r="H170" s="899"/>
      <c r="I170" s="899"/>
      <c r="J170" s="899"/>
      <c r="K170" s="900"/>
    </row>
    <row r="171" spans="1:11" hidden="1" x14ac:dyDescent="0.25">
      <c r="A171" s="898"/>
      <c r="B171" s="899"/>
      <c r="C171" s="899"/>
      <c r="D171" s="899"/>
      <c r="E171" s="899"/>
      <c r="F171" s="900"/>
      <c r="G171" s="898"/>
      <c r="H171" s="899"/>
      <c r="I171" s="899"/>
      <c r="J171" s="899"/>
      <c r="K171" s="900"/>
    </row>
    <row r="172" spans="1:11" hidden="1" x14ac:dyDescent="0.25">
      <c r="A172" s="898"/>
      <c r="B172" s="899"/>
      <c r="C172" s="899"/>
      <c r="D172" s="899"/>
      <c r="E172" s="899"/>
      <c r="F172" s="900"/>
      <c r="G172" s="898"/>
      <c r="H172" s="899"/>
      <c r="I172" s="899"/>
      <c r="J172" s="899"/>
      <c r="K172" s="900"/>
    </row>
    <row r="173" spans="1:11" hidden="1" x14ac:dyDescent="0.25">
      <c r="A173" s="898"/>
      <c r="B173" s="899"/>
      <c r="C173" s="899"/>
      <c r="D173" s="899"/>
      <c r="E173" s="899"/>
      <c r="F173" s="900"/>
      <c r="G173" s="898"/>
      <c r="H173" s="899"/>
      <c r="I173" s="899"/>
      <c r="J173" s="899"/>
      <c r="K173" s="900"/>
    </row>
    <row r="174" spans="1:11" hidden="1" x14ac:dyDescent="0.25">
      <c r="A174" s="898"/>
      <c r="B174" s="899"/>
      <c r="C174" s="899"/>
      <c r="D174" s="899"/>
      <c r="E174" s="899"/>
      <c r="F174" s="900"/>
      <c r="G174" s="898"/>
      <c r="H174" s="899"/>
      <c r="I174" s="899"/>
      <c r="J174" s="899"/>
      <c r="K174" s="900"/>
    </row>
    <row r="175" spans="1:11" hidden="1" x14ac:dyDescent="0.25">
      <c r="A175" s="898"/>
      <c r="B175" s="899"/>
      <c r="C175" s="899"/>
      <c r="D175" s="899"/>
      <c r="E175" s="899"/>
      <c r="F175" s="900"/>
      <c r="G175" s="898"/>
      <c r="H175" s="899"/>
      <c r="I175" s="899"/>
      <c r="J175" s="899"/>
      <c r="K175" s="900"/>
    </row>
    <row r="176" spans="1:11" hidden="1" x14ac:dyDescent="0.25">
      <c r="A176" s="898"/>
      <c r="B176" s="899"/>
      <c r="C176" s="899"/>
      <c r="D176" s="899"/>
      <c r="E176" s="899"/>
      <c r="F176" s="900"/>
      <c r="G176" s="898"/>
      <c r="H176" s="899"/>
      <c r="I176" s="899"/>
      <c r="J176" s="899"/>
      <c r="K176" s="900"/>
    </row>
    <row r="177" spans="1:11" hidden="1" x14ac:dyDescent="0.25">
      <c r="A177" s="898"/>
      <c r="B177" s="899"/>
      <c r="C177" s="899"/>
      <c r="D177" s="899"/>
      <c r="E177" s="899"/>
      <c r="F177" s="900"/>
      <c r="G177" s="898"/>
      <c r="H177" s="899"/>
      <c r="I177" s="899"/>
      <c r="J177" s="899"/>
      <c r="K177" s="900"/>
    </row>
    <row r="178" spans="1:11" hidden="1" x14ac:dyDescent="0.25">
      <c r="A178" s="898"/>
      <c r="B178" s="899"/>
      <c r="C178" s="899"/>
      <c r="D178" s="899"/>
      <c r="E178" s="899"/>
      <c r="F178" s="900"/>
      <c r="G178" s="898"/>
      <c r="H178" s="899"/>
      <c r="I178" s="899"/>
      <c r="J178" s="899"/>
      <c r="K178" s="900"/>
    </row>
    <row r="179" spans="1:11" hidden="1" x14ac:dyDescent="0.25">
      <c r="A179" s="898"/>
      <c r="B179" s="899"/>
      <c r="C179" s="899"/>
      <c r="D179" s="899"/>
      <c r="E179" s="899"/>
      <c r="F179" s="900"/>
      <c r="G179" s="898"/>
      <c r="H179" s="899"/>
      <c r="I179" s="899"/>
      <c r="J179" s="899"/>
      <c r="K179" s="900"/>
    </row>
    <row r="180" spans="1:11" hidden="1" x14ac:dyDescent="0.25">
      <c r="A180" s="898"/>
      <c r="B180" s="899"/>
      <c r="C180" s="899"/>
      <c r="D180" s="899"/>
      <c r="E180" s="899"/>
      <c r="F180" s="900"/>
      <c r="G180" s="898"/>
      <c r="H180" s="899"/>
      <c r="I180" s="899"/>
      <c r="J180" s="899"/>
      <c r="K180" s="900"/>
    </row>
    <row r="181" spans="1:11" hidden="1" x14ac:dyDescent="0.25">
      <c r="A181" s="1035" t="s">
        <v>542</v>
      </c>
      <c r="B181" s="1036"/>
      <c r="C181" s="1036"/>
      <c r="D181" s="1036"/>
      <c r="E181" s="1036"/>
      <c r="F181" s="1037"/>
      <c r="G181" s="1035" t="s">
        <v>543</v>
      </c>
      <c r="H181" s="1036"/>
      <c r="I181" s="1036"/>
      <c r="J181" s="1036"/>
      <c r="K181" s="1037"/>
    </row>
    <row r="182" spans="1:11" ht="15.75" hidden="1" thickBot="1" x14ac:dyDescent="0.3">
      <c r="A182" s="1038"/>
      <c r="B182" s="1039"/>
      <c r="C182" s="1039"/>
      <c r="D182" s="1039"/>
      <c r="E182" s="1039"/>
      <c r="F182" s="1040"/>
      <c r="G182" s="1038"/>
      <c r="H182" s="1039"/>
      <c r="I182" s="1039"/>
      <c r="J182" s="1039"/>
      <c r="K182" s="1040"/>
    </row>
    <row r="183" spans="1:11" hidden="1" x14ac:dyDescent="0.25">
      <c r="A183" s="898" t="s">
        <v>451</v>
      </c>
      <c r="B183" s="899"/>
      <c r="C183" s="899"/>
      <c r="D183" s="899"/>
      <c r="E183" s="899"/>
      <c r="F183" s="900"/>
      <c r="G183" s="898" t="s">
        <v>452</v>
      </c>
      <c r="H183" s="899"/>
      <c r="I183" s="899"/>
      <c r="J183" s="899"/>
      <c r="K183" s="900"/>
    </row>
    <row r="184" spans="1:11" hidden="1" x14ac:dyDescent="0.25">
      <c r="A184" s="898"/>
      <c r="B184" s="899"/>
      <c r="C184" s="899"/>
      <c r="D184" s="899"/>
      <c r="E184" s="899"/>
      <c r="F184" s="900"/>
      <c r="G184" s="898"/>
      <c r="H184" s="899"/>
      <c r="I184" s="899"/>
      <c r="J184" s="899"/>
      <c r="K184" s="900"/>
    </row>
    <row r="185" spans="1:11" hidden="1" x14ac:dyDescent="0.25">
      <c r="A185" s="898"/>
      <c r="B185" s="899"/>
      <c r="C185" s="899"/>
      <c r="D185" s="899"/>
      <c r="E185" s="899"/>
      <c r="F185" s="900"/>
      <c r="G185" s="898"/>
      <c r="H185" s="899"/>
      <c r="I185" s="899"/>
      <c r="J185" s="899"/>
      <c r="K185" s="900"/>
    </row>
    <row r="186" spans="1:11" hidden="1" x14ac:dyDescent="0.25">
      <c r="A186" s="898"/>
      <c r="B186" s="899"/>
      <c r="C186" s="899"/>
      <c r="D186" s="899"/>
      <c r="E186" s="899"/>
      <c r="F186" s="900"/>
      <c r="G186" s="898"/>
      <c r="H186" s="899"/>
      <c r="I186" s="899"/>
      <c r="J186" s="899"/>
      <c r="K186" s="900"/>
    </row>
    <row r="187" spans="1:11" hidden="1" x14ac:dyDescent="0.25">
      <c r="A187" s="898"/>
      <c r="B187" s="899"/>
      <c r="C187" s="899"/>
      <c r="D187" s="899"/>
      <c r="E187" s="899"/>
      <c r="F187" s="900"/>
      <c r="G187" s="898"/>
      <c r="H187" s="899"/>
      <c r="I187" s="899"/>
      <c r="J187" s="899"/>
      <c r="K187" s="900"/>
    </row>
    <row r="188" spans="1:11" hidden="1" x14ac:dyDescent="0.25">
      <c r="A188" s="898"/>
      <c r="B188" s="899"/>
      <c r="C188" s="899"/>
      <c r="D188" s="899"/>
      <c r="E188" s="899"/>
      <c r="F188" s="900"/>
      <c r="G188" s="898"/>
      <c r="H188" s="899"/>
      <c r="I188" s="899"/>
      <c r="J188" s="899"/>
      <c r="K188" s="900"/>
    </row>
    <row r="189" spans="1:11" hidden="1" x14ac:dyDescent="0.25">
      <c r="A189" s="898"/>
      <c r="B189" s="899"/>
      <c r="C189" s="899"/>
      <c r="D189" s="899"/>
      <c r="E189" s="899"/>
      <c r="F189" s="900"/>
      <c r="G189" s="898"/>
      <c r="H189" s="899"/>
      <c r="I189" s="899"/>
      <c r="J189" s="899"/>
      <c r="K189" s="900"/>
    </row>
    <row r="190" spans="1:11" hidden="1" x14ac:dyDescent="0.25">
      <c r="A190" s="898"/>
      <c r="B190" s="899"/>
      <c r="C190" s="899"/>
      <c r="D190" s="899"/>
      <c r="E190" s="899"/>
      <c r="F190" s="900"/>
      <c r="G190" s="898"/>
      <c r="H190" s="899"/>
      <c r="I190" s="899"/>
      <c r="J190" s="899"/>
      <c r="K190" s="900"/>
    </row>
    <row r="191" spans="1:11" hidden="1" x14ac:dyDescent="0.25">
      <c r="A191" s="898"/>
      <c r="B191" s="899"/>
      <c r="C191" s="899"/>
      <c r="D191" s="899"/>
      <c r="E191" s="899"/>
      <c r="F191" s="900"/>
      <c r="G191" s="898"/>
      <c r="H191" s="899"/>
      <c r="I191" s="899"/>
      <c r="J191" s="899"/>
      <c r="K191" s="900"/>
    </row>
    <row r="192" spans="1:11" hidden="1" x14ac:dyDescent="0.25">
      <c r="A192" s="898"/>
      <c r="B192" s="899"/>
      <c r="C192" s="899"/>
      <c r="D192" s="899"/>
      <c r="E192" s="899"/>
      <c r="F192" s="900"/>
      <c r="G192" s="898"/>
      <c r="H192" s="899"/>
      <c r="I192" s="899"/>
      <c r="J192" s="899"/>
      <c r="K192" s="900"/>
    </row>
    <row r="193" spans="1:11" hidden="1" x14ac:dyDescent="0.25">
      <c r="A193" s="898"/>
      <c r="B193" s="899"/>
      <c r="C193" s="899"/>
      <c r="D193" s="899"/>
      <c r="E193" s="899"/>
      <c r="F193" s="900"/>
      <c r="G193" s="898"/>
      <c r="H193" s="899"/>
      <c r="I193" s="899"/>
      <c r="J193" s="899"/>
      <c r="K193" s="900"/>
    </row>
    <row r="194" spans="1:11" hidden="1" x14ac:dyDescent="0.25">
      <c r="A194" s="898"/>
      <c r="B194" s="899"/>
      <c r="C194" s="899"/>
      <c r="D194" s="899"/>
      <c r="E194" s="899"/>
      <c r="F194" s="900"/>
      <c r="G194" s="898"/>
      <c r="H194" s="899"/>
      <c r="I194" s="899"/>
      <c r="J194" s="899"/>
      <c r="K194" s="900"/>
    </row>
    <row r="195" spans="1:11" hidden="1" x14ac:dyDescent="0.25">
      <c r="A195" s="898"/>
      <c r="B195" s="899"/>
      <c r="C195" s="899"/>
      <c r="D195" s="899"/>
      <c r="E195" s="899"/>
      <c r="F195" s="900"/>
      <c r="G195" s="898"/>
      <c r="H195" s="899"/>
      <c r="I195" s="899"/>
      <c r="J195" s="899"/>
      <c r="K195" s="900"/>
    </row>
    <row r="196" spans="1:11" hidden="1" x14ac:dyDescent="0.25">
      <c r="A196" s="898"/>
      <c r="B196" s="899"/>
      <c r="C196" s="899"/>
      <c r="D196" s="899"/>
      <c r="E196" s="899"/>
      <c r="F196" s="900"/>
      <c r="G196" s="898"/>
      <c r="H196" s="899"/>
      <c r="I196" s="899"/>
      <c r="J196" s="899"/>
      <c r="K196" s="900"/>
    </row>
    <row r="197" spans="1:11" hidden="1" x14ac:dyDescent="0.25">
      <c r="A197" s="1029" t="s">
        <v>544</v>
      </c>
      <c r="B197" s="1030"/>
      <c r="C197" s="1030"/>
      <c r="D197" s="1030"/>
      <c r="E197" s="1030"/>
      <c r="F197" s="1031"/>
      <c r="G197" s="1035" t="s">
        <v>545</v>
      </c>
      <c r="H197" s="1036"/>
      <c r="I197" s="1036"/>
      <c r="J197" s="1036"/>
      <c r="K197" s="1037"/>
    </row>
    <row r="198" spans="1:11" ht="15.75" hidden="1" thickBot="1" x14ac:dyDescent="0.3">
      <c r="A198" s="1032"/>
      <c r="B198" s="1033"/>
      <c r="C198" s="1033"/>
      <c r="D198" s="1033"/>
      <c r="E198" s="1033"/>
      <c r="F198" s="1034"/>
      <c r="G198" s="1038"/>
      <c r="H198" s="1039"/>
      <c r="I198" s="1039"/>
      <c r="J198" s="1039"/>
      <c r="K198" s="1040"/>
    </row>
    <row r="199" spans="1:11" ht="15" hidden="1" customHeight="1" x14ac:dyDescent="0.25">
      <c r="A199" s="278" t="s">
        <v>499</v>
      </c>
      <c r="B199" s="279"/>
      <c r="C199" s="279"/>
      <c r="D199" s="279"/>
      <c r="E199" s="279"/>
      <c r="F199" s="280"/>
      <c r="G199" s="278" t="s">
        <v>500</v>
      </c>
      <c r="H199" s="279"/>
      <c r="I199" s="279"/>
      <c r="J199" s="279"/>
      <c r="K199" s="280"/>
    </row>
    <row r="200" spans="1:11" ht="15" hidden="1" customHeight="1" x14ac:dyDescent="0.25">
      <c r="A200" s="281"/>
      <c r="B200" s="282"/>
      <c r="C200" s="282"/>
      <c r="D200" s="282"/>
      <c r="E200" s="282"/>
      <c r="F200" s="283"/>
      <c r="G200" s="281"/>
      <c r="H200" s="282"/>
      <c r="I200" s="282"/>
      <c r="J200" s="282"/>
      <c r="K200" s="283"/>
    </row>
    <row r="201" spans="1:11" ht="15" hidden="1" customHeight="1" x14ac:dyDescent="0.25">
      <c r="A201" s="281"/>
      <c r="B201" s="282"/>
      <c r="C201" s="282"/>
      <c r="D201" s="282"/>
      <c r="E201" s="282"/>
      <c r="F201" s="283"/>
      <c r="G201" s="281"/>
      <c r="H201" s="282"/>
      <c r="I201" s="282"/>
      <c r="J201" s="282"/>
      <c r="K201" s="283"/>
    </row>
    <row r="202" spans="1:11" ht="15" hidden="1" customHeight="1" x14ac:dyDescent="0.25">
      <c r="A202" s="281"/>
      <c r="B202" s="282"/>
      <c r="C202" s="282"/>
      <c r="D202" s="282"/>
      <c r="E202" s="282"/>
      <c r="F202" s="283"/>
      <c r="G202" s="281"/>
      <c r="H202" s="282"/>
      <c r="I202" s="282"/>
      <c r="J202" s="282"/>
      <c r="K202" s="283"/>
    </row>
    <row r="203" spans="1:11" ht="15" hidden="1" customHeight="1" x14ac:dyDescent="0.25">
      <c r="A203" s="281"/>
      <c r="B203" s="282"/>
      <c r="C203" s="282"/>
      <c r="D203" s="282"/>
      <c r="E203" s="282"/>
      <c r="F203" s="283"/>
      <c r="G203" s="281"/>
      <c r="H203" s="282"/>
      <c r="I203" s="282"/>
      <c r="J203" s="282"/>
      <c r="K203" s="283"/>
    </row>
    <row r="204" spans="1:11" ht="15" hidden="1" customHeight="1" x14ac:dyDescent="0.25">
      <c r="A204" s="281"/>
      <c r="B204" s="282"/>
      <c r="C204" s="282"/>
      <c r="D204" s="282"/>
      <c r="E204" s="282"/>
      <c r="F204" s="283"/>
      <c r="G204" s="281"/>
      <c r="H204" s="282"/>
      <c r="I204" s="282"/>
      <c r="J204" s="282"/>
      <c r="K204" s="283"/>
    </row>
    <row r="205" spans="1:11" ht="15" hidden="1" customHeight="1" x14ac:dyDescent="0.25">
      <c r="A205" s="281"/>
      <c r="B205" s="282"/>
      <c r="C205" s="282"/>
      <c r="D205" s="282"/>
      <c r="E205" s="282"/>
      <c r="F205" s="283"/>
      <c r="G205" s="281"/>
      <c r="H205" s="282"/>
      <c r="I205" s="282"/>
      <c r="J205" s="282"/>
      <c r="K205" s="283"/>
    </row>
    <row r="206" spans="1:11" ht="15" hidden="1" customHeight="1" x14ac:dyDescent="0.25">
      <c r="A206" s="281"/>
      <c r="B206" s="282"/>
      <c r="C206" s="282"/>
      <c r="D206" s="282"/>
      <c r="E206" s="282"/>
      <c r="F206" s="283"/>
      <c r="G206" s="281"/>
      <c r="H206" s="282"/>
      <c r="I206" s="282"/>
      <c r="J206" s="282"/>
      <c r="K206" s="283"/>
    </row>
    <row r="207" spans="1:11" ht="15" hidden="1" customHeight="1" x14ac:dyDescent="0.25">
      <c r="A207" s="281"/>
      <c r="B207" s="282"/>
      <c r="C207" s="282"/>
      <c r="D207" s="282"/>
      <c r="E207" s="282"/>
      <c r="F207" s="283"/>
      <c r="G207" s="281"/>
      <c r="H207" s="282"/>
      <c r="I207" s="282"/>
      <c r="J207" s="282"/>
      <c r="K207" s="283"/>
    </row>
    <row r="208" spans="1:11" ht="15" hidden="1" customHeight="1" x14ac:dyDescent="0.25">
      <c r="A208" s="281"/>
      <c r="B208" s="282"/>
      <c r="C208" s="282"/>
      <c r="D208" s="282"/>
      <c r="E208" s="282"/>
      <c r="F208" s="283"/>
      <c r="G208" s="281"/>
      <c r="H208" s="282"/>
      <c r="I208" s="282"/>
      <c r="J208" s="282"/>
      <c r="K208" s="283"/>
    </row>
    <row r="209" spans="1:11" ht="15" hidden="1" customHeight="1" x14ac:dyDescent="0.25">
      <c r="A209" s="281"/>
      <c r="B209" s="282"/>
      <c r="C209" s="282"/>
      <c r="D209" s="282"/>
      <c r="E209" s="282"/>
      <c r="F209" s="283"/>
      <c r="G209" s="281"/>
      <c r="H209" s="282"/>
      <c r="I209" s="282"/>
      <c r="J209" s="282"/>
      <c r="K209" s="283"/>
    </row>
    <row r="210" spans="1:11" ht="15" hidden="1" customHeight="1" x14ac:dyDescent="0.25">
      <c r="A210" s="281"/>
      <c r="B210" s="282"/>
      <c r="C210" s="282"/>
      <c r="D210" s="282"/>
      <c r="E210" s="282"/>
      <c r="F210" s="283"/>
      <c r="G210" s="281"/>
      <c r="H210" s="282"/>
      <c r="I210" s="282"/>
      <c r="J210" s="282"/>
      <c r="K210" s="283"/>
    </row>
    <row r="211" spans="1:11" ht="15" hidden="1" customHeight="1" x14ac:dyDescent="0.25">
      <c r="A211" s="281"/>
      <c r="B211" s="282"/>
      <c r="C211" s="282"/>
      <c r="D211" s="282"/>
      <c r="E211" s="282"/>
      <c r="F211" s="283"/>
      <c r="G211" s="281"/>
      <c r="H211" s="282"/>
      <c r="I211" s="282"/>
      <c r="J211" s="282"/>
      <c r="K211" s="283"/>
    </row>
    <row r="212" spans="1:11" ht="15" customHeight="1" x14ac:dyDescent="0.25">
      <c r="A212" s="898"/>
      <c r="B212" s="899"/>
      <c r="C212" s="899"/>
      <c r="D212" s="899"/>
      <c r="E212" s="899"/>
      <c r="F212" s="900"/>
      <c r="G212" s="898"/>
      <c r="H212" s="899"/>
      <c r="I212" s="899"/>
      <c r="J212" s="899"/>
      <c r="K212" s="900"/>
    </row>
    <row r="213" spans="1:11" ht="15" customHeight="1" x14ac:dyDescent="0.25">
      <c r="A213" s="898"/>
      <c r="B213" s="899"/>
      <c r="C213" s="899"/>
      <c r="D213" s="899"/>
      <c r="E213" s="899"/>
      <c r="F213" s="900"/>
      <c r="G213" s="898"/>
      <c r="H213" s="899"/>
      <c r="I213" s="899"/>
      <c r="J213" s="899"/>
      <c r="K213" s="900"/>
    </row>
    <row r="214" spans="1:11" ht="15" customHeight="1" x14ac:dyDescent="0.25">
      <c r="A214" s="898"/>
      <c r="B214" s="899"/>
      <c r="C214" s="899"/>
      <c r="D214" s="899"/>
      <c r="E214" s="899"/>
      <c r="F214" s="900"/>
      <c r="G214" s="898"/>
      <c r="H214" s="899"/>
      <c r="I214" s="899"/>
      <c r="J214" s="899"/>
      <c r="K214" s="900"/>
    </row>
    <row r="215" spans="1:11" ht="15" customHeight="1" x14ac:dyDescent="0.25">
      <c r="A215" s="898"/>
      <c r="B215" s="899"/>
      <c r="C215" s="899"/>
      <c r="D215" s="899"/>
      <c r="E215" s="899"/>
      <c r="F215" s="900"/>
      <c r="G215" s="898"/>
      <c r="H215" s="899"/>
      <c r="I215" s="899"/>
      <c r="J215" s="899"/>
      <c r="K215" s="900"/>
    </row>
    <row r="216" spans="1:11" ht="15" customHeight="1" x14ac:dyDescent="0.25">
      <c r="A216" s="898"/>
      <c r="B216" s="899"/>
      <c r="C216" s="899"/>
      <c r="D216" s="899"/>
      <c r="E216" s="899"/>
      <c r="F216" s="900"/>
      <c r="G216" s="898"/>
      <c r="H216" s="899"/>
      <c r="I216" s="899"/>
      <c r="J216" s="899"/>
      <c r="K216" s="900"/>
    </row>
    <row r="217" spans="1:11" ht="15" customHeight="1" x14ac:dyDescent="0.25">
      <c r="A217" s="898"/>
      <c r="B217" s="899"/>
      <c r="C217" s="899"/>
      <c r="D217" s="899"/>
      <c r="E217" s="899"/>
      <c r="F217" s="900"/>
      <c r="G217" s="898"/>
      <c r="H217" s="899"/>
      <c r="I217" s="899"/>
      <c r="J217" s="899"/>
      <c r="K217" s="900"/>
    </row>
    <row r="218" spans="1:11" ht="15" customHeight="1" x14ac:dyDescent="0.25">
      <c r="A218" s="898"/>
      <c r="B218" s="899"/>
      <c r="C218" s="899"/>
      <c r="D218" s="899"/>
      <c r="E218" s="899"/>
      <c r="F218" s="900"/>
      <c r="G218" s="898"/>
      <c r="H218" s="899"/>
      <c r="I218" s="899"/>
      <c r="J218" s="899"/>
      <c r="K218" s="900"/>
    </row>
    <row r="219" spans="1:11" ht="15" customHeight="1" x14ac:dyDescent="0.25">
      <c r="A219" s="898"/>
      <c r="B219" s="899"/>
      <c r="C219" s="899"/>
      <c r="D219" s="899"/>
      <c r="E219" s="899"/>
      <c r="F219" s="900"/>
      <c r="G219" s="898"/>
      <c r="H219" s="899"/>
      <c r="I219" s="899"/>
      <c r="J219" s="899"/>
      <c r="K219" s="900"/>
    </row>
    <row r="220" spans="1:11" ht="15" customHeight="1" x14ac:dyDescent="0.25">
      <c r="A220" s="898"/>
      <c r="B220" s="899"/>
      <c r="C220" s="899"/>
      <c r="D220" s="899"/>
      <c r="E220" s="899"/>
      <c r="F220" s="900"/>
      <c r="G220" s="898"/>
      <c r="H220" s="899"/>
      <c r="I220" s="899"/>
      <c r="J220" s="899"/>
      <c r="K220" s="900"/>
    </row>
    <row r="221" spans="1:11" ht="15" customHeight="1" x14ac:dyDescent="0.25">
      <c r="A221" s="898"/>
      <c r="B221" s="899"/>
      <c r="C221" s="899"/>
      <c r="D221" s="899"/>
      <c r="E221" s="899"/>
      <c r="F221" s="900"/>
      <c r="G221" s="898"/>
      <c r="H221" s="899"/>
      <c r="I221" s="899"/>
      <c r="J221" s="899"/>
      <c r="K221" s="900"/>
    </row>
    <row r="222" spans="1:11" ht="15" customHeight="1" x14ac:dyDescent="0.25">
      <c r="A222" s="898"/>
      <c r="B222" s="899"/>
      <c r="C222" s="899"/>
      <c r="D222" s="899"/>
      <c r="E222" s="899"/>
      <c r="F222" s="900"/>
      <c r="G222" s="898"/>
      <c r="H222" s="899"/>
      <c r="I222" s="899"/>
      <c r="J222" s="899"/>
      <c r="K222" s="900"/>
    </row>
    <row r="223" spans="1:11" ht="15" customHeight="1" x14ac:dyDescent="0.25">
      <c r="A223" s="898"/>
      <c r="B223" s="899"/>
      <c r="C223" s="899"/>
      <c r="D223" s="899"/>
      <c r="E223" s="899"/>
      <c r="F223" s="900"/>
      <c r="G223" s="898"/>
      <c r="H223" s="899"/>
      <c r="I223" s="899"/>
      <c r="J223" s="899"/>
      <c r="K223" s="900"/>
    </row>
    <row r="224" spans="1:11" ht="15" customHeight="1" x14ac:dyDescent="0.25">
      <c r="A224" s="898"/>
      <c r="B224" s="899"/>
      <c r="C224" s="899"/>
      <c r="D224" s="899"/>
      <c r="E224" s="899"/>
      <c r="F224" s="900"/>
      <c r="G224" s="898"/>
      <c r="H224" s="899"/>
      <c r="I224" s="899"/>
      <c r="J224" s="899"/>
      <c r="K224" s="900"/>
    </row>
    <row r="225" spans="1:11" ht="15" customHeight="1" thickBot="1" x14ac:dyDescent="0.3">
      <c r="A225" s="898"/>
      <c r="B225" s="899"/>
      <c r="C225" s="899"/>
      <c r="D225" s="899"/>
      <c r="E225" s="899"/>
      <c r="F225" s="900"/>
      <c r="G225" s="898"/>
      <c r="H225" s="899"/>
      <c r="I225" s="899"/>
      <c r="J225" s="899"/>
      <c r="K225" s="900"/>
    </row>
    <row r="226" spans="1:11" s="284" customFormat="1" ht="15" customHeight="1" x14ac:dyDescent="0.25">
      <c r="A226" s="1029" t="s">
        <v>1260</v>
      </c>
      <c r="B226" s="1030"/>
      <c r="C226" s="1030"/>
      <c r="D226" s="1030"/>
      <c r="E226" s="1030"/>
      <c r="F226" s="1031"/>
      <c r="G226" s="1035" t="s">
        <v>1261</v>
      </c>
      <c r="H226" s="1036"/>
      <c r="I226" s="1036"/>
      <c r="J226" s="1036"/>
      <c r="K226" s="1037"/>
    </row>
    <row r="227" spans="1:11" s="285" customFormat="1" ht="15" customHeight="1" thickBot="1" x14ac:dyDescent="0.3">
      <c r="A227" s="1032"/>
      <c r="B227" s="1033"/>
      <c r="C227" s="1033"/>
      <c r="D227" s="1033"/>
      <c r="E227" s="1033"/>
      <c r="F227" s="1034"/>
      <c r="G227" s="1038"/>
      <c r="H227" s="1039"/>
      <c r="I227" s="1039"/>
      <c r="J227" s="1039"/>
      <c r="K227" s="1040"/>
    </row>
    <row r="228" spans="1:11" ht="15" customHeight="1" x14ac:dyDescent="0.25">
      <c r="A228" s="913"/>
      <c r="B228" s="914"/>
      <c r="C228" s="914"/>
      <c r="D228" s="914"/>
      <c r="E228" s="914"/>
      <c r="F228" s="915"/>
      <c r="G228" s="913"/>
      <c r="H228" s="914"/>
      <c r="I228" s="914"/>
      <c r="J228" s="914"/>
      <c r="K228" s="915"/>
    </row>
    <row r="229" spans="1:11" ht="15" customHeight="1" x14ac:dyDescent="0.25">
      <c r="A229" s="898"/>
      <c r="B229" s="899"/>
      <c r="C229" s="899"/>
      <c r="D229" s="899"/>
      <c r="E229" s="899"/>
      <c r="F229" s="900"/>
      <c r="G229" s="898"/>
      <c r="H229" s="899"/>
      <c r="I229" s="899"/>
      <c r="J229" s="899"/>
      <c r="K229" s="900"/>
    </row>
    <row r="230" spans="1:11" ht="15" customHeight="1" x14ac:dyDescent="0.25">
      <c r="A230" s="898"/>
      <c r="B230" s="899"/>
      <c r="C230" s="899"/>
      <c r="D230" s="899"/>
      <c r="E230" s="899"/>
      <c r="F230" s="900"/>
      <c r="G230" s="898"/>
      <c r="H230" s="899"/>
      <c r="I230" s="899"/>
      <c r="J230" s="899"/>
      <c r="K230" s="900"/>
    </row>
    <row r="231" spans="1:11" ht="15" customHeight="1" x14ac:dyDescent="0.25">
      <c r="A231" s="898"/>
      <c r="B231" s="899"/>
      <c r="C231" s="899"/>
      <c r="D231" s="899"/>
      <c r="E231" s="899"/>
      <c r="F231" s="900"/>
      <c r="G231" s="898"/>
      <c r="H231" s="899"/>
      <c r="I231" s="899"/>
      <c r="J231" s="899"/>
      <c r="K231" s="900"/>
    </row>
    <row r="232" spans="1:11" ht="15" customHeight="1" x14ac:dyDescent="0.25">
      <c r="A232" s="898"/>
      <c r="B232" s="899"/>
      <c r="C232" s="899"/>
      <c r="D232" s="899"/>
      <c r="E232" s="899"/>
      <c r="F232" s="900"/>
      <c r="G232" s="898"/>
      <c r="H232" s="899"/>
      <c r="I232" s="899"/>
      <c r="J232" s="899"/>
      <c r="K232" s="900"/>
    </row>
    <row r="233" spans="1:11" ht="15" customHeight="1" x14ac:dyDescent="0.25">
      <c r="A233" s="898"/>
      <c r="B233" s="899"/>
      <c r="C233" s="899"/>
      <c r="D233" s="899"/>
      <c r="E233" s="899"/>
      <c r="F233" s="900"/>
      <c r="G233" s="898"/>
      <c r="H233" s="899"/>
      <c r="I233" s="899"/>
      <c r="J233" s="899"/>
      <c r="K233" s="900"/>
    </row>
    <row r="234" spans="1:11" ht="15" customHeight="1" x14ac:dyDescent="0.25">
      <c r="A234" s="898"/>
      <c r="B234" s="899"/>
      <c r="C234" s="899"/>
      <c r="D234" s="899"/>
      <c r="E234" s="899"/>
      <c r="F234" s="900"/>
      <c r="G234" s="898"/>
      <c r="H234" s="899"/>
      <c r="I234" s="899"/>
      <c r="J234" s="899"/>
      <c r="K234" s="900"/>
    </row>
    <row r="235" spans="1:11" ht="15" customHeight="1" x14ac:dyDescent="0.25">
      <c r="A235" s="898"/>
      <c r="B235" s="899"/>
      <c r="C235" s="899"/>
      <c r="D235" s="899"/>
      <c r="E235" s="899"/>
      <c r="F235" s="900"/>
      <c r="G235" s="898"/>
      <c r="H235" s="899"/>
      <c r="I235" s="899"/>
      <c r="J235" s="899"/>
      <c r="K235" s="900"/>
    </row>
    <row r="236" spans="1:11" ht="15" customHeight="1" x14ac:dyDescent="0.25">
      <c r="A236" s="898"/>
      <c r="B236" s="899"/>
      <c r="C236" s="899"/>
      <c r="D236" s="899"/>
      <c r="E236" s="899"/>
      <c r="F236" s="900"/>
      <c r="G236" s="898"/>
      <c r="H236" s="899"/>
      <c r="I236" s="899"/>
      <c r="J236" s="899"/>
      <c r="K236" s="900"/>
    </row>
    <row r="237" spans="1:11" ht="15" customHeight="1" x14ac:dyDescent="0.25">
      <c r="A237" s="898"/>
      <c r="B237" s="899"/>
      <c r="C237" s="899"/>
      <c r="D237" s="899"/>
      <c r="E237" s="899"/>
      <c r="F237" s="900"/>
      <c r="G237" s="898"/>
      <c r="H237" s="899"/>
      <c r="I237" s="899"/>
      <c r="J237" s="899"/>
      <c r="K237" s="900"/>
    </row>
    <row r="238" spans="1:11" ht="15" customHeight="1" x14ac:dyDescent="0.25">
      <c r="A238" s="898"/>
      <c r="B238" s="899"/>
      <c r="C238" s="899"/>
      <c r="D238" s="899"/>
      <c r="E238" s="899"/>
      <c r="F238" s="900"/>
      <c r="G238" s="898"/>
      <c r="H238" s="899"/>
      <c r="I238" s="899"/>
      <c r="J238" s="899"/>
      <c r="K238" s="900"/>
    </row>
    <row r="239" spans="1:11" ht="15" customHeight="1" x14ac:dyDescent="0.25">
      <c r="A239" s="898"/>
      <c r="B239" s="899"/>
      <c r="C239" s="899"/>
      <c r="D239" s="899"/>
      <c r="E239" s="899"/>
      <c r="F239" s="900"/>
      <c r="G239" s="898"/>
      <c r="H239" s="899"/>
      <c r="I239" s="899"/>
      <c r="J239" s="899"/>
      <c r="K239" s="900"/>
    </row>
    <row r="240" spans="1:11" ht="15" customHeight="1" x14ac:dyDescent="0.25">
      <c r="A240" s="898"/>
      <c r="B240" s="899"/>
      <c r="C240" s="899"/>
      <c r="D240" s="899"/>
      <c r="E240" s="899"/>
      <c r="F240" s="900"/>
      <c r="G240" s="898"/>
      <c r="H240" s="899"/>
      <c r="I240" s="899"/>
      <c r="J240" s="899"/>
      <c r="K240" s="900"/>
    </row>
    <row r="241" spans="1:11" ht="15" customHeight="1" x14ac:dyDescent="0.25">
      <c r="A241" s="898"/>
      <c r="B241" s="899"/>
      <c r="C241" s="899"/>
      <c r="D241" s="899"/>
      <c r="E241" s="899"/>
      <c r="F241" s="900"/>
      <c r="G241" s="898"/>
      <c r="H241" s="899"/>
      <c r="I241" s="899"/>
      <c r="J241" s="899"/>
      <c r="K241" s="900"/>
    </row>
    <row r="242" spans="1:11" ht="6" customHeight="1" thickBot="1" x14ac:dyDescent="0.3">
      <c r="A242" s="898"/>
      <c r="B242" s="899"/>
      <c r="C242" s="899"/>
      <c r="D242" s="899"/>
      <c r="E242" s="899"/>
      <c r="F242" s="900"/>
      <c r="G242" s="898"/>
      <c r="H242" s="899"/>
      <c r="I242" s="899"/>
      <c r="J242" s="899"/>
      <c r="K242" s="900"/>
    </row>
    <row r="243" spans="1:11" x14ac:dyDescent="0.25">
      <c r="A243" s="1029" t="s">
        <v>1262</v>
      </c>
      <c r="B243" s="1030"/>
      <c r="C243" s="1030"/>
      <c r="D243" s="1030"/>
      <c r="E243" s="1030"/>
      <c r="F243" s="1031"/>
      <c r="G243" s="1035" t="s">
        <v>1263</v>
      </c>
      <c r="H243" s="1036"/>
      <c r="I243" s="1036"/>
      <c r="J243" s="1036"/>
      <c r="K243" s="1037"/>
    </row>
    <row r="244" spans="1:11" ht="15.75" thickBot="1" x14ac:dyDescent="0.3">
      <c r="A244" s="1032"/>
      <c r="B244" s="1033"/>
      <c r="C244" s="1033"/>
      <c r="D244" s="1033"/>
      <c r="E244" s="1033"/>
      <c r="F244" s="1034"/>
      <c r="G244" s="1038"/>
      <c r="H244" s="1039"/>
      <c r="I244" s="1039"/>
      <c r="J244" s="1039"/>
      <c r="K244" s="1040"/>
    </row>
    <row r="245" spans="1:11" ht="15" customHeight="1" x14ac:dyDescent="0.25">
      <c r="A245" s="913"/>
      <c r="B245" s="914"/>
      <c r="C245" s="914"/>
      <c r="D245" s="914"/>
      <c r="E245" s="914"/>
      <c r="F245" s="915"/>
      <c r="G245" s="913"/>
      <c r="H245" s="914"/>
      <c r="I245" s="914"/>
      <c r="J245" s="914"/>
      <c r="K245" s="915"/>
    </row>
    <row r="246" spans="1:11" ht="15" customHeight="1" x14ac:dyDescent="0.25">
      <c r="A246" s="898"/>
      <c r="B246" s="899"/>
      <c r="C246" s="899"/>
      <c r="D246" s="899"/>
      <c r="E246" s="899"/>
      <c r="F246" s="900"/>
      <c r="G246" s="898"/>
      <c r="H246" s="899"/>
      <c r="I246" s="899"/>
      <c r="J246" s="899"/>
      <c r="K246" s="900"/>
    </row>
    <row r="247" spans="1:11" ht="15" customHeight="1" x14ac:dyDescent="0.25">
      <c r="A247" s="898"/>
      <c r="B247" s="899"/>
      <c r="C247" s="899"/>
      <c r="D247" s="899"/>
      <c r="E247" s="899"/>
      <c r="F247" s="900"/>
      <c r="G247" s="898"/>
      <c r="H247" s="899"/>
      <c r="I247" s="899"/>
      <c r="J247" s="899"/>
      <c r="K247" s="900"/>
    </row>
    <row r="248" spans="1:11" ht="15" customHeight="1" x14ac:dyDescent="0.25">
      <c r="A248" s="898"/>
      <c r="B248" s="899"/>
      <c r="C248" s="899"/>
      <c r="D248" s="899"/>
      <c r="E248" s="899"/>
      <c r="F248" s="900"/>
      <c r="G248" s="898"/>
      <c r="H248" s="899"/>
      <c r="I248" s="899"/>
      <c r="J248" s="899"/>
      <c r="K248" s="900"/>
    </row>
    <row r="249" spans="1:11" ht="15" customHeight="1" x14ac:dyDescent="0.25">
      <c r="A249" s="898"/>
      <c r="B249" s="899"/>
      <c r="C249" s="899"/>
      <c r="D249" s="899"/>
      <c r="E249" s="899"/>
      <c r="F249" s="900"/>
      <c r="G249" s="898"/>
      <c r="H249" s="899"/>
      <c r="I249" s="899"/>
      <c r="J249" s="899"/>
      <c r="K249" s="900"/>
    </row>
    <row r="250" spans="1:11" ht="15" customHeight="1" x14ac:dyDescent="0.25">
      <c r="A250" s="898"/>
      <c r="B250" s="899"/>
      <c r="C250" s="899"/>
      <c r="D250" s="899"/>
      <c r="E250" s="899"/>
      <c r="F250" s="900"/>
      <c r="G250" s="898"/>
      <c r="H250" s="899"/>
      <c r="I250" s="899"/>
      <c r="J250" s="899"/>
      <c r="K250" s="900"/>
    </row>
    <row r="251" spans="1:11" ht="15" customHeight="1" x14ac:dyDescent="0.25">
      <c r="A251" s="898"/>
      <c r="B251" s="899"/>
      <c r="C251" s="899"/>
      <c r="D251" s="899"/>
      <c r="E251" s="899"/>
      <c r="F251" s="900"/>
      <c r="G251" s="898"/>
      <c r="H251" s="899"/>
      <c r="I251" s="899"/>
      <c r="J251" s="899"/>
      <c r="K251" s="900"/>
    </row>
    <row r="252" spans="1:11" ht="15" customHeight="1" x14ac:dyDescent="0.25">
      <c r="A252" s="898"/>
      <c r="B252" s="899"/>
      <c r="C252" s="899"/>
      <c r="D252" s="899"/>
      <c r="E252" s="899"/>
      <c r="F252" s="900"/>
      <c r="G252" s="898"/>
      <c r="H252" s="899"/>
      <c r="I252" s="899"/>
      <c r="J252" s="899"/>
      <c r="K252" s="900"/>
    </row>
    <row r="253" spans="1:11" ht="15" customHeight="1" x14ac:dyDescent="0.25">
      <c r="A253" s="898"/>
      <c r="B253" s="899"/>
      <c r="C253" s="899"/>
      <c r="D253" s="899"/>
      <c r="E253" s="899"/>
      <c r="F253" s="900"/>
      <c r="G253" s="898"/>
      <c r="H253" s="899"/>
      <c r="I253" s="899"/>
      <c r="J253" s="899"/>
      <c r="K253" s="900"/>
    </row>
    <row r="254" spans="1:11" ht="15" customHeight="1" x14ac:dyDescent="0.25">
      <c r="A254" s="898"/>
      <c r="B254" s="899"/>
      <c r="C254" s="899"/>
      <c r="D254" s="899"/>
      <c r="E254" s="899"/>
      <c r="F254" s="900"/>
      <c r="G254" s="898"/>
      <c r="H254" s="899"/>
      <c r="I254" s="899"/>
      <c r="J254" s="899"/>
      <c r="K254" s="900"/>
    </row>
    <row r="255" spans="1:11" ht="15" customHeight="1" x14ac:dyDescent="0.25">
      <c r="A255" s="898"/>
      <c r="B255" s="899"/>
      <c r="C255" s="899"/>
      <c r="D255" s="899"/>
      <c r="E255" s="899"/>
      <c r="F255" s="900"/>
      <c r="G255" s="898"/>
      <c r="H255" s="899"/>
      <c r="I255" s="899"/>
      <c r="J255" s="899"/>
      <c r="K255" s="900"/>
    </row>
    <row r="256" spans="1:11" ht="15" customHeight="1" x14ac:dyDescent="0.25">
      <c r="A256" s="898"/>
      <c r="B256" s="899"/>
      <c r="C256" s="899"/>
      <c r="D256" s="899"/>
      <c r="E256" s="899"/>
      <c r="F256" s="900"/>
      <c r="G256" s="898"/>
      <c r="H256" s="899"/>
      <c r="I256" s="899"/>
      <c r="J256" s="899"/>
      <c r="K256" s="900"/>
    </row>
    <row r="257" spans="1:11" ht="15" customHeight="1" x14ac:dyDescent="0.25">
      <c r="A257" s="898"/>
      <c r="B257" s="899"/>
      <c r="C257" s="899"/>
      <c r="D257" s="899"/>
      <c r="E257" s="899"/>
      <c r="F257" s="900"/>
      <c r="G257" s="898"/>
      <c r="H257" s="899"/>
      <c r="I257" s="899"/>
      <c r="J257" s="899"/>
      <c r="K257" s="900"/>
    </row>
    <row r="258" spans="1:11" ht="15" customHeight="1" x14ac:dyDescent="0.25">
      <c r="A258" s="898"/>
      <c r="B258" s="899"/>
      <c r="C258" s="899"/>
      <c r="D258" s="899"/>
      <c r="E258" s="899"/>
      <c r="F258" s="900"/>
      <c r="G258" s="898"/>
      <c r="H258" s="899"/>
      <c r="I258" s="899"/>
      <c r="J258" s="899"/>
      <c r="K258" s="900"/>
    </row>
    <row r="259" spans="1:11" ht="6" customHeight="1" thickBot="1" x14ac:dyDescent="0.3">
      <c r="A259" s="898"/>
      <c r="B259" s="899"/>
      <c r="C259" s="899"/>
      <c r="D259" s="899"/>
      <c r="E259" s="899"/>
      <c r="F259" s="900"/>
      <c r="G259" s="898"/>
      <c r="H259" s="899"/>
      <c r="I259" s="899"/>
      <c r="J259" s="899"/>
      <c r="K259" s="900"/>
    </row>
    <row r="260" spans="1:11" x14ac:dyDescent="0.25">
      <c r="A260" s="1029" t="s">
        <v>1264</v>
      </c>
      <c r="B260" s="1030"/>
      <c r="C260" s="1030"/>
      <c r="D260" s="1030"/>
      <c r="E260" s="1030"/>
      <c r="F260" s="1031"/>
      <c r="G260" s="1035" t="s">
        <v>1265</v>
      </c>
      <c r="H260" s="1036"/>
      <c r="I260" s="1036"/>
      <c r="J260" s="1036"/>
      <c r="K260" s="1037"/>
    </row>
    <row r="261" spans="1:11" ht="15.75" thickBot="1" x14ac:dyDescent="0.3">
      <c r="A261" s="1032"/>
      <c r="B261" s="1033"/>
      <c r="C261" s="1033"/>
      <c r="D261" s="1033"/>
      <c r="E261" s="1033"/>
      <c r="F261" s="1034"/>
      <c r="G261" s="1038"/>
      <c r="H261" s="1039"/>
      <c r="I261" s="1039"/>
      <c r="J261" s="1039"/>
      <c r="K261" s="1040"/>
    </row>
    <row r="262" spans="1:11" ht="15" customHeight="1" x14ac:dyDescent="0.25">
      <c r="A262" s="913"/>
      <c r="B262" s="914"/>
      <c r="C262" s="914"/>
      <c r="D262" s="914"/>
      <c r="E262" s="914"/>
      <c r="F262" s="915"/>
      <c r="G262" s="913"/>
      <c r="H262" s="914"/>
      <c r="I262" s="914"/>
      <c r="J262" s="914"/>
      <c r="K262" s="915"/>
    </row>
    <row r="263" spans="1:11" ht="15" customHeight="1" x14ac:dyDescent="0.25">
      <c r="A263" s="898"/>
      <c r="B263" s="899"/>
      <c r="C263" s="899"/>
      <c r="D263" s="899"/>
      <c r="E263" s="899"/>
      <c r="F263" s="900"/>
      <c r="G263" s="898"/>
      <c r="H263" s="899"/>
      <c r="I263" s="899"/>
      <c r="J263" s="899"/>
      <c r="K263" s="900"/>
    </row>
    <row r="264" spans="1:11" ht="15" customHeight="1" x14ac:dyDescent="0.25">
      <c r="A264" s="898"/>
      <c r="B264" s="899"/>
      <c r="C264" s="899"/>
      <c r="D264" s="899"/>
      <c r="E264" s="899"/>
      <c r="F264" s="900"/>
      <c r="G264" s="898"/>
      <c r="H264" s="899"/>
      <c r="I264" s="899"/>
      <c r="J264" s="899"/>
      <c r="K264" s="900"/>
    </row>
    <row r="265" spans="1:11" ht="15" customHeight="1" x14ac:dyDescent="0.25">
      <c r="A265" s="898"/>
      <c r="B265" s="899"/>
      <c r="C265" s="899"/>
      <c r="D265" s="899"/>
      <c r="E265" s="899"/>
      <c r="F265" s="900"/>
      <c r="G265" s="898"/>
      <c r="H265" s="899"/>
      <c r="I265" s="899"/>
      <c r="J265" s="899"/>
      <c r="K265" s="900"/>
    </row>
    <row r="266" spans="1:11" ht="15" customHeight="1" x14ac:dyDescent="0.25">
      <c r="A266" s="898"/>
      <c r="B266" s="899"/>
      <c r="C266" s="899"/>
      <c r="D266" s="899"/>
      <c r="E266" s="899"/>
      <c r="F266" s="900"/>
      <c r="G266" s="898"/>
      <c r="H266" s="899"/>
      <c r="I266" s="899"/>
      <c r="J266" s="899"/>
      <c r="K266" s="900"/>
    </row>
    <row r="267" spans="1:11" ht="15" customHeight="1" x14ac:dyDescent="0.25">
      <c r="A267" s="898"/>
      <c r="B267" s="899"/>
      <c r="C267" s="899"/>
      <c r="D267" s="899"/>
      <c r="E267" s="899"/>
      <c r="F267" s="900"/>
      <c r="G267" s="898"/>
      <c r="H267" s="899"/>
      <c r="I267" s="899"/>
      <c r="J267" s="899"/>
      <c r="K267" s="900"/>
    </row>
    <row r="268" spans="1:11" ht="15" customHeight="1" x14ac:dyDescent="0.25">
      <c r="A268" s="898"/>
      <c r="B268" s="899"/>
      <c r="C268" s="899"/>
      <c r="D268" s="899"/>
      <c r="E268" s="899"/>
      <c r="F268" s="900"/>
      <c r="G268" s="898"/>
      <c r="H268" s="899"/>
      <c r="I268" s="899"/>
      <c r="J268" s="899"/>
      <c r="K268" s="900"/>
    </row>
    <row r="269" spans="1:11" ht="15" customHeight="1" x14ac:dyDescent="0.25">
      <c r="A269" s="898"/>
      <c r="B269" s="899"/>
      <c r="C269" s="899"/>
      <c r="D269" s="899"/>
      <c r="E269" s="899"/>
      <c r="F269" s="900"/>
      <c r="G269" s="898"/>
      <c r="H269" s="899"/>
      <c r="I269" s="899"/>
      <c r="J269" s="899"/>
      <c r="K269" s="900"/>
    </row>
    <row r="270" spans="1:11" ht="15" customHeight="1" x14ac:dyDescent="0.25">
      <c r="A270" s="898"/>
      <c r="B270" s="899"/>
      <c r="C270" s="899"/>
      <c r="D270" s="899"/>
      <c r="E270" s="899"/>
      <c r="F270" s="900"/>
      <c r="G270" s="898"/>
      <c r="H270" s="899"/>
      <c r="I270" s="899"/>
      <c r="J270" s="899"/>
      <c r="K270" s="900"/>
    </row>
    <row r="271" spans="1:11" ht="15" customHeight="1" x14ac:dyDescent="0.25">
      <c r="A271" s="898"/>
      <c r="B271" s="899"/>
      <c r="C271" s="899"/>
      <c r="D271" s="899"/>
      <c r="E271" s="899"/>
      <c r="F271" s="900"/>
      <c r="G271" s="898"/>
      <c r="H271" s="899"/>
      <c r="I271" s="899"/>
      <c r="J271" s="899"/>
      <c r="K271" s="900"/>
    </row>
    <row r="272" spans="1:11" ht="15" customHeight="1" x14ac:dyDescent="0.25">
      <c r="A272" s="898"/>
      <c r="B272" s="899"/>
      <c r="C272" s="899"/>
      <c r="D272" s="899"/>
      <c r="E272" s="899"/>
      <c r="F272" s="900"/>
      <c r="G272" s="898"/>
      <c r="H272" s="899"/>
      <c r="I272" s="899"/>
      <c r="J272" s="899"/>
      <c r="K272" s="900"/>
    </row>
    <row r="273" spans="1:11" ht="15" customHeight="1" x14ac:dyDescent="0.25">
      <c r="A273" s="898"/>
      <c r="B273" s="899"/>
      <c r="C273" s="899"/>
      <c r="D273" s="899"/>
      <c r="E273" s="899"/>
      <c r="F273" s="900"/>
      <c r="G273" s="898"/>
      <c r="H273" s="899"/>
      <c r="I273" s="899"/>
      <c r="J273" s="899"/>
      <c r="K273" s="900"/>
    </row>
    <row r="274" spans="1:11" ht="15" customHeight="1" x14ac:dyDescent="0.25">
      <c r="A274" s="898"/>
      <c r="B274" s="899"/>
      <c r="C274" s="899"/>
      <c r="D274" s="899"/>
      <c r="E274" s="899"/>
      <c r="F274" s="900"/>
      <c r="G274" s="898"/>
      <c r="H274" s="899"/>
      <c r="I274" s="899"/>
      <c r="J274" s="899"/>
      <c r="K274" s="900"/>
    </row>
    <row r="275" spans="1:11" ht="15" customHeight="1" x14ac:dyDescent="0.25">
      <c r="A275" s="898"/>
      <c r="B275" s="899"/>
      <c r="C275" s="899"/>
      <c r="D275" s="899"/>
      <c r="E275" s="899"/>
      <c r="F275" s="900"/>
      <c r="G275" s="898"/>
      <c r="H275" s="899"/>
      <c r="I275" s="899"/>
      <c r="J275" s="899"/>
      <c r="K275" s="900"/>
    </row>
    <row r="276" spans="1:11" ht="6" customHeight="1" thickBot="1" x14ac:dyDescent="0.3">
      <c r="A276" s="898"/>
      <c r="B276" s="899"/>
      <c r="C276" s="899"/>
      <c r="D276" s="899"/>
      <c r="E276" s="899"/>
      <c r="F276" s="900"/>
      <c r="G276" s="898"/>
      <c r="H276" s="899"/>
      <c r="I276" s="899"/>
      <c r="J276" s="899"/>
      <c r="K276" s="900"/>
    </row>
    <row r="277" spans="1:11" x14ac:dyDescent="0.25">
      <c r="A277" s="1029" t="s">
        <v>1266</v>
      </c>
      <c r="B277" s="1030"/>
      <c r="C277" s="1030"/>
      <c r="D277" s="1030"/>
      <c r="E277" s="1030"/>
      <c r="F277" s="1031"/>
      <c r="G277" s="1035" t="s">
        <v>1267</v>
      </c>
      <c r="H277" s="1036"/>
      <c r="I277" s="1036"/>
      <c r="J277" s="1036"/>
      <c r="K277" s="1037"/>
    </row>
    <row r="278" spans="1:11" ht="15.75" thickBot="1" x14ac:dyDescent="0.3">
      <c r="A278" s="1032"/>
      <c r="B278" s="1033"/>
      <c r="C278" s="1033"/>
      <c r="D278" s="1033"/>
      <c r="E278" s="1033"/>
      <c r="F278" s="1034"/>
      <c r="G278" s="1038"/>
      <c r="H278" s="1039"/>
      <c r="I278" s="1039"/>
      <c r="J278" s="1039"/>
      <c r="K278" s="1040"/>
    </row>
    <row r="279" spans="1:11" ht="15" customHeight="1" x14ac:dyDescent="0.25">
      <c r="A279" s="913"/>
      <c r="B279" s="914"/>
      <c r="C279" s="914"/>
      <c r="D279" s="914"/>
      <c r="E279" s="914"/>
      <c r="F279" s="915"/>
      <c r="G279" s="913"/>
      <c r="H279" s="914"/>
      <c r="I279" s="914"/>
      <c r="J279" s="914"/>
      <c r="K279" s="915"/>
    </row>
    <row r="280" spans="1:11" ht="15" customHeight="1" x14ac:dyDescent="0.25">
      <c r="A280" s="898"/>
      <c r="B280" s="899"/>
      <c r="C280" s="899"/>
      <c r="D280" s="899"/>
      <c r="E280" s="899"/>
      <c r="F280" s="900"/>
      <c r="G280" s="898"/>
      <c r="H280" s="899"/>
      <c r="I280" s="899"/>
      <c r="J280" s="899"/>
      <c r="K280" s="900"/>
    </row>
    <row r="281" spans="1:11" ht="15" customHeight="1" x14ac:dyDescent="0.25">
      <c r="A281" s="898"/>
      <c r="B281" s="899"/>
      <c r="C281" s="899"/>
      <c r="D281" s="899"/>
      <c r="E281" s="899"/>
      <c r="F281" s="900"/>
      <c r="G281" s="898"/>
      <c r="H281" s="899"/>
      <c r="I281" s="899"/>
      <c r="J281" s="899"/>
      <c r="K281" s="900"/>
    </row>
    <row r="282" spans="1:11" ht="15" customHeight="1" x14ac:dyDescent="0.25">
      <c r="A282" s="898"/>
      <c r="B282" s="899"/>
      <c r="C282" s="899"/>
      <c r="D282" s="899"/>
      <c r="E282" s="899"/>
      <c r="F282" s="900"/>
      <c r="G282" s="898"/>
      <c r="H282" s="899"/>
      <c r="I282" s="899"/>
      <c r="J282" s="899"/>
      <c r="K282" s="900"/>
    </row>
    <row r="283" spans="1:11" ht="15" customHeight="1" x14ac:dyDescent="0.25">
      <c r="A283" s="898"/>
      <c r="B283" s="899"/>
      <c r="C283" s="899"/>
      <c r="D283" s="899"/>
      <c r="E283" s="899"/>
      <c r="F283" s="900"/>
      <c r="G283" s="898"/>
      <c r="H283" s="899"/>
      <c r="I283" s="899"/>
      <c r="J283" s="899"/>
      <c r="K283" s="900"/>
    </row>
    <row r="284" spans="1:11" ht="15" customHeight="1" x14ac:dyDescent="0.25">
      <c r="A284" s="898"/>
      <c r="B284" s="899"/>
      <c r="C284" s="899"/>
      <c r="D284" s="899"/>
      <c r="E284" s="899"/>
      <c r="F284" s="900"/>
      <c r="G284" s="898"/>
      <c r="H284" s="899"/>
      <c r="I284" s="899"/>
      <c r="J284" s="899"/>
      <c r="K284" s="900"/>
    </row>
    <row r="285" spans="1:11" ht="15" customHeight="1" x14ac:dyDescent="0.25">
      <c r="A285" s="898"/>
      <c r="B285" s="899"/>
      <c r="C285" s="899"/>
      <c r="D285" s="899"/>
      <c r="E285" s="899"/>
      <c r="F285" s="900"/>
      <c r="G285" s="898"/>
      <c r="H285" s="899"/>
      <c r="I285" s="899"/>
      <c r="J285" s="899"/>
      <c r="K285" s="900"/>
    </row>
    <row r="286" spans="1:11" ht="15" customHeight="1" x14ac:dyDescent="0.25">
      <c r="A286" s="898"/>
      <c r="B286" s="899"/>
      <c r="C286" s="899"/>
      <c r="D286" s="899"/>
      <c r="E286" s="899"/>
      <c r="F286" s="900"/>
      <c r="G286" s="898"/>
      <c r="H286" s="899"/>
      <c r="I286" s="899"/>
      <c r="J286" s="899"/>
      <c r="K286" s="900"/>
    </row>
    <row r="287" spans="1:11" ht="15" customHeight="1" x14ac:dyDescent="0.25">
      <c r="A287" s="898"/>
      <c r="B287" s="899"/>
      <c r="C287" s="899"/>
      <c r="D287" s="899"/>
      <c r="E287" s="899"/>
      <c r="F287" s="900"/>
      <c r="G287" s="898"/>
      <c r="H287" s="899"/>
      <c r="I287" s="899"/>
      <c r="J287" s="899"/>
      <c r="K287" s="900"/>
    </row>
    <row r="288" spans="1:11" ht="15" customHeight="1" x14ac:dyDescent="0.25">
      <c r="A288" s="898"/>
      <c r="B288" s="899"/>
      <c r="C288" s="899"/>
      <c r="D288" s="899"/>
      <c r="E288" s="899"/>
      <c r="F288" s="900"/>
      <c r="G288" s="898"/>
      <c r="H288" s="899"/>
      <c r="I288" s="899"/>
      <c r="J288" s="899"/>
      <c r="K288" s="900"/>
    </row>
    <row r="289" spans="1:11" ht="15" customHeight="1" x14ac:dyDescent="0.25">
      <c r="A289" s="898"/>
      <c r="B289" s="899"/>
      <c r="C289" s="899"/>
      <c r="D289" s="899"/>
      <c r="E289" s="899"/>
      <c r="F289" s="900"/>
      <c r="G289" s="898"/>
      <c r="H289" s="899"/>
      <c r="I289" s="899"/>
      <c r="J289" s="899"/>
      <c r="K289" s="900"/>
    </row>
    <row r="290" spans="1:11" ht="15" customHeight="1" x14ac:dyDescent="0.25">
      <c r="A290" s="898"/>
      <c r="B290" s="899"/>
      <c r="C290" s="899"/>
      <c r="D290" s="899"/>
      <c r="E290" s="899"/>
      <c r="F290" s="900"/>
      <c r="G290" s="898"/>
      <c r="H290" s="899"/>
      <c r="I290" s="899"/>
      <c r="J290" s="899"/>
      <c r="K290" s="900"/>
    </row>
    <row r="291" spans="1:11" ht="15" customHeight="1" x14ac:dyDescent="0.25">
      <c r="A291" s="898"/>
      <c r="B291" s="899"/>
      <c r="C291" s="899"/>
      <c r="D291" s="899"/>
      <c r="E291" s="899"/>
      <c r="F291" s="900"/>
      <c r="G291" s="898"/>
      <c r="H291" s="899"/>
      <c r="I291" s="899"/>
      <c r="J291" s="899"/>
      <c r="K291" s="900"/>
    </row>
    <row r="292" spans="1:11" ht="15" customHeight="1" x14ac:dyDescent="0.25">
      <c r="A292" s="898"/>
      <c r="B292" s="899"/>
      <c r="C292" s="899"/>
      <c r="D292" s="899"/>
      <c r="E292" s="899"/>
      <c r="F292" s="900"/>
      <c r="G292" s="898"/>
      <c r="H292" s="899"/>
      <c r="I292" s="899"/>
      <c r="J292" s="899"/>
      <c r="K292" s="900"/>
    </row>
    <row r="293" spans="1:11" ht="6" customHeight="1" thickBot="1" x14ac:dyDescent="0.3">
      <c r="A293" s="898"/>
      <c r="B293" s="899"/>
      <c r="C293" s="899"/>
      <c r="D293" s="899"/>
      <c r="E293" s="899"/>
      <c r="F293" s="900"/>
      <c r="G293" s="898"/>
      <c r="H293" s="899"/>
      <c r="I293" s="899"/>
      <c r="J293" s="899"/>
      <c r="K293" s="900"/>
    </row>
    <row r="294" spans="1:11" x14ac:dyDescent="0.25">
      <c r="A294" s="1029" t="s">
        <v>1268</v>
      </c>
      <c r="B294" s="1030"/>
      <c r="C294" s="1030"/>
      <c r="D294" s="1030"/>
      <c r="E294" s="1030"/>
      <c r="F294" s="1031"/>
      <c r="G294" s="1035" t="s">
        <v>1269</v>
      </c>
      <c r="H294" s="1036"/>
      <c r="I294" s="1036"/>
      <c r="J294" s="1036"/>
      <c r="K294" s="1037"/>
    </row>
    <row r="295" spans="1:11" ht="15.75" thickBot="1" x14ac:dyDescent="0.3">
      <c r="A295" s="1032"/>
      <c r="B295" s="1033"/>
      <c r="C295" s="1033"/>
      <c r="D295" s="1033"/>
      <c r="E295" s="1033"/>
      <c r="F295" s="1034"/>
      <c r="G295" s="1038"/>
      <c r="H295" s="1039"/>
      <c r="I295" s="1039"/>
      <c r="J295" s="1039"/>
      <c r="K295" s="1040"/>
    </row>
    <row r="296" spans="1:11" x14ac:dyDescent="0.25">
      <c r="A296" s="913" t="s">
        <v>501</v>
      </c>
      <c r="B296" s="914"/>
      <c r="C296" s="914"/>
      <c r="D296" s="914"/>
      <c r="E296" s="914"/>
      <c r="F296" s="915"/>
      <c r="G296" s="913" t="s">
        <v>502</v>
      </c>
      <c r="H296" s="914"/>
      <c r="I296" s="914"/>
      <c r="J296" s="914"/>
      <c r="K296" s="915"/>
    </row>
    <row r="297" spans="1:11" x14ac:dyDescent="0.25">
      <c r="A297" s="898"/>
      <c r="B297" s="899"/>
      <c r="C297" s="899"/>
      <c r="D297" s="899"/>
      <c r="E297" s="899"/>
      <c r="F297" s="900"/>
      <c r="G297" s="898"/>
      <c r="H297" s="899"/>
      <c r="I297" s="899"/>
      <c r="J297" s="899"/>
      <c r="K297" s="900"/>
    </row>
    <row r="298" spans="1:11" x14ac:dyDescent="0.25">
      <c r="A298" s="898"/>
      <c r="B298" s="899"/>
      <c r="C298" s="899"/>
      <c r="D298" s="899"/>
      <c r="E298" s="899"/>
      <c r="F298" s="900"/>
      <c r="G298" s="898"/>
      <c r="H298" s="899"/>
      <c r="I298" s="899"/>
      <c r="J298" s="899"/>
      <c r="K298" s="900"/>
    </row>
    <row r="299" spans="1:11" x14ac:dyDescent="0.25">
      <c r="A299" s="898"/>
      <c r="B299" s="899"/>
      <c r="C299" s="899"/>
      <c r="D299" s="899"/>
      <c r="E299" s="899"/>
      <c r="F299" s="900"/>
      <c r="G299" s="898"/>
      <c r="H299" s="899"/>
      <c r="I299" s="899"/>
      <c r="J299" s="899"/>
      <c r="K299" s="900"/>
    </row>
    <row r="300" spans="1:11" x14ac:dyDescent="0.25">
      <c r="A300" s="898"/>
      <c r="B300" s="899"/>
      <c r="C300" s="899"/>
      <c r="D300" s="899"/>
      <c r="E300" s="899"/>
      <c r="F300" s="900"/>
      <c r="G300" s="898"/>
      <c r="H300" s="899"/>
      <c r="I300" s="899"/>
      <c r="J300" s="899"/>
      <c r="K300" s="900"/>
    </row>
    <row r="301" spans="1:11" x14ac:dyDescent="0.25">
      <c r="A301" s="898"/>
      <c r="B301" s="899"/>
      <c r="C301" s="899"/>
      <c r="D301" s="899"/>
      <c r="E301" s="899"/>
      <c r="F301" s="900"/>
      <c r="G301" s="898"/>
      <c r="H301" s="899"/>
      <c r="I301" s="899"/>
      <c r="J301" s="899"/>
      <c r="K301" s="900"/>
    </row>
    <row r="302" spans="1:11" x14ac:dyDescent="0.25">
      <c r="A302" s="898"/>
      <c r="B302" s="899"/>
      <c r="C302" s="899"/>
      <c r="D302" s="899"/>
      <c r="E302" s="899"/>
      <c r="F302" s="900"/>
      <c r="G302" s="898"/>
      <c r="H302" s="899"/>
      <c r="I302" s="899"/>
      <c r="J302" s="899"/>
      <c r="K302" s="900"/>
    </row>
    <row r="303" spans="1:11" x14ac:dyDescent="0.25">
      <c r="A303" s="898"/>
      <c r="B303" s="899"/>
      <c r="C303" s="899"/>
      <c r="D303" s="899"/>
      <c r="E303" s="899"/>
      <c r="F303" s="900"/>
      <c r="G303" s="898"/>
      <c r="H303" s="899"/>
      <c r="I303" s="899"/>
      <c r="J303" s="899"/>
      <c r="K303" s="900"/>
    </row>
    <row r="304" spans="1:11" x14ac:dyDescent="0.25">
      <c r="A304" s="898"/>
      <c r="B304" s="899"/>
      <c r="C304" s="899"/>
      <c r="D304" s="899"/>
      <c r="E304" s="899"/>
      <c r="F304" s="900"/>
      <c r="G304" s="898"/>
      <c r="H304" s="899"/>
      <c r="I304" s="899"/>
      <c r="J304" s="899"/>
      <c r="K304" s="900"/>
    </row>
    <row r="305" spans="1:11" x14ac:dyDescent="0.25">
      <c r="A305" s="898"/>
      <c r="B305" s="899"/>
      <c r="C305" s="899"/>
      <c r="D305" s="899"/>
      <c r="E305" s="899"/>
      <c r="F305" s="900"/>
      <c r="G305" s="898"/>
      <c r="H305" s="899"/>
      <c r="I305" s="899"/>
      <c r="J305" s="899"/>
      <c r="K305" s="900"/>
    </row>
    <row r="306" spans="1:11" x14ac:dyDescent="0.25">
      <c r="A306" s="898"/>
      <c r="B306" s="899"/>
      <c r="C306" s="899"/>
      <c r="D306" s="899"/>
      <c r="E306" s="899"/>
      <c r="F306" s="900"/>
      <c r="G306" s="898"/>
      <c r="H306" s="899"/>
      <c r="I306" s="899"/>
      <c r="J306" s="899"/>
      <c r="K306" s="900"/>
    </row>
    <row r="307" spans="1:11" x14ac:dyDescent="0.25">
      <c r="A307" s="898"/>
      <c r="B307" s="899"/>
      <c r="C307" s="899"/>
      <c r="D307" s="899"/>
      <c r="E307" s="899"/>
      <c r="F307" s="900"/>
      <c r="G307" s="898"/>
      <c r="H307" s="899"/>
      <c r="I307" s="899"/>
      <c r="J307" s="899"/>
      <c r="K307" s="900"/>
    </row>
    <row r="308" spans="1:11" x14ac:dyDescent="0.25">
      <c r="A308" s="898"/>
      <c r="B308" s="899"/>
      <c r="C308" s="899"/>
      <c r="D308" s="899"/>
      <c r="E308" s="899"/>
      <c r="F308" s="900"/>
      <c r="G308" s="898"/>
      <c r="H308" s="899"/>
      <c r="I308" s="899"/>
      <c r="J308" s="899"/>
      <c r="K308" s="900"/>
    </row>
    <row r="309" spans="1:11" ht="15.75" thickBot="1" x14ac:dyDescent="0.3">
      <c r="A309" s="898"/>
      <c r="B309" s="899"/>
      <c r="C309" s="899"/>
      <c r="D309" s="899"/>
      <c r="E309" s="899"/>
      <c r="F309" s="900"/>
      <c r="G309" s="898"/>
      <c r="H309" s="899"/>
      <c r="I309" s="899"/>
      <c r="J309" s="899"/>
      <c r="K309" s="900"/>
    </row>
    <row r="310" spans="1:11" x14ac:dyDescent="0.25">
      <c r="A310" s="1035" t="s">
        <v>1270</v>
      </c>
      <c r="B310" s="1036"/>
      <c r="C310" s="1036"/>
      <c r="D310" s="1036"/>
      <c r="E310" s="1036"/>
      <c r="F310" s="1037"/>
      <c r="G310" s="1035" t="s">
        <v>1271</v>
      </c>
      <c r="H310" s="1036"/>
      <c r="I310" s="1036"/>
      <c r="J310" s="1036"/>
      <c r="K310" s="1037"/>
    </row>
    <row r="311" spans="1:11" ht="29.25" customHeight="1" thickBot="1" x14ac:dyDescent="0.3">
      <c r="A311" s="1038"/>
      <c r="B311" s="1039"/>
      <c r="C311" s="1039"/>
      <c r="D311" s="1039"/>
      <c r="E311" s="1039"/>
      <c r="F311" s="1040"/>
      <c r="G311" s="1038"/>
      <c r="H311" s="1039"/>
      <c r="I311" s="1039"/>
      <c r="J311" s="1039"/>
      <c r="K311" s="1040"/>
    </row>
    <row r="312" spans="1:11" x14ac:dyDescent="0.25">
      <c r="A312" s="913" t="s">
        <v>501</v>
      </c>
      <c r="B312" s="914"/>
      <c r="C312" s="914"/>
      <c r="D312" s="914"/>
      <c r="E312" s="914"/>
      <c r="F312" s="915"/>
      <c r="G312" s="913" t="s">
        <v>502</v>
      </c>
      <c r="H312" s="914"/>
      <c r="I312" s="914"/>
      <c r="J312" s="914"/>
      <c r="K312" s="915"/>
    </row>
    <row r="313" spans="1:11" x14ac:dyDescent="0.25">
      <c r="A313" s="898"/>
      <c r="B313" s="899"/>
      <c r="C313" s="899"/>
      <c r="D313" s="899"/>
      <c r="E313" s="899"/>
      <c r="F313" s="900"/>
      <c r="G313" s="898"/>
      <c r="H313" s="899"/>
      <c r="I313" s="899"/>
      <c r="J313" s="899"/>
      <c r="K313" s="900"/>
    </row>
    <row r="314" spans="1:11" x14ac:dyDescent="0.25">
      <c r="A314" s="898"/>
      <c r="B314" s="899"/>
      <c r="C314" s="899"/>
      <c r="D314" s="899"/>
      <c r="E314" s="899"/>
      <c r="F314" s="900"/>
      <c r="G314" s="898"/>
      <c r="H314" s="899"/>
      <c r="I314" s="899"/>
      <c r="J314" s="899"/>
      <c r="K314" s="900"/>
    </row>
    <row r="315" spans="1:11" x14ac:dyDescent="0.25">
      <c r="A315" s="898"/>
      <c r="B315" s="899"/>
      <c r="C315" s="899"/>
      <c r="D315" s="899"/>
      <c r="E315" s="899"/>
      <c r="F315" s="900"/>
      <c r="G315" s="898"/>
      <c r="H315" s="899"/>
      <c r="I315" s="899"/>
      <c r="J315" s="899"/>
      <c r="K315" s="900"/>
    </row>
    <row r="316" spans="1:11" x14ac:dyDescent="0.25">
      <c r="A316" s="898"/>
      <c r="B316" s="899"/>
      <c r="C316" s="899"/>
      <c r="D316" s="899"/>
      <c r="E316" s="899"/>
      <c r="F316" s="900"/>
      <c r="G316" s="898"/>
      <c r="H316" s="899"/>
      <c r="I316" s="899"/>
      <c r="J316" s="899"/>
      <c r="K316" s="900"/>
    </row>
    <row r="317" spans="1:11" x14ac:dyDescent="0.25">
      <c r="A317" s="898"/>
      <c r="B317" s="899"/>
      <c r="C317" s="899"/>
      <c r="D317" s="899"/>
      <c r="E317" s="899"/>
      <c r="F317" s="900"/>
      <c r="G317" s="898"/>
      <c r="H317" s="899"/>
      <c r="I317" s="899"/>
      <c r="J317" s="899"/>
      <c r="K317" s="900"/>
    </row>
    <row r="318" spans="1:11" x14ac:dyDescent="0.25">
      <c r="A318" s="898"/>
      <c r="B318" s="899"/>
      <c r="C318" s="899"/>
      <c r="D318" s="899"/>
      <c r="E318" s="899"/>
      <c r="F318" s="900"/>
      <c r="G318" s="898"/>
      <c r="H318" s="899"/>
      <c r="I318" s="899"/>
      <c r="J318" s="899"/>
      <c r="K318" s="900"/>
    </row>
    <row r="319" spans="1:11" x14ac:dyDescent="0.25">
      <c r="A319" s="898"/>
      <c r="B319" s="899"/>
      <c r="C319" s="899"/>
      <c r="D319" s="899"/>
      <c r="E319" s="899"/>
      <c r="F319" s="900"/>
      <c r="G319" s="898"/>
      <c r="H319" s="899"/>
      <c r="I319" s="899"/>
      <c r="J319" s="899"/>
      <c r="K319" s="900"/>
    </row>
    <row r="320" spans="1:11" x14ac:dyDescent="0.25">
      <c r="A320" s="898"/>
      <c r="B320" s="899"/>
      <c r="C320" s="899"/>
      <c r="D320" s="899"/>
      <c r="E320" s="899"/>
      <c r="F320" s="900"/>
      <c r="G320" s="898"/>
      <c r="H320" s="899"/>
      <c r="I320" s="899"/>
      <c r="J320" s="899"/>
      <c r="K320" s="900"/>
    </row>
    <row r="321" spans="1:11" x14ac:dyDescent="0.25">
      <c r="A321" s="898"/>
      <c r="B321" s="899"/>
      <c r="C321" s="899"/>
      <c r="D321" s="899"/>
      <c r="E321" s="899"/>
      <c r="F321" s="900"/>
      <c r="G321" s="898"/>
      <c r="H321" s="899"/>
      <c r="I321" s="899"/>
      <c r="J321" s="899"/>
      <c r="K321" s="900"/>
    </row>
    <row r="322" spans="1:11" x14ac:dyDescent="0.25">
      <c r="A322" s="898"/>
      <c r="B322" s="899"/>
      <c r="C322" s="899"/>
      <c r="D322" s="899"/>
      <c r="E322" s="899"/>
      <c r="F322" s="900"/>
      <c r="G322" s="898"/>
      <c r="H322" s="899"/>
      <c r="I322" s="899"/>
      <c r="J322" s="899"/>
      <c r="K322" s="900"/>
    </row>
    <row r="323" spans="1:11" x14ac:dyDescent="0.25">
      <c r="A323" s="898"/>
      <c r="B323" s="899"/>
      <c r="C323" s="899"/>
      <c r="D323" s="899"/>
      <c r="E323" s="899"/>
      <c r="F323" s="900"/>
      <c r="G323" s="898"/>
      <c r="H323" s="899"/>
      <c r="I323" s="899"/>
      <c r="J323" s="899"/>
      <c r="K323" s="900"/>
    </row>
    <row r="324" spans="1:11" x14ac:dyDescent="0.25">
      <c r="A324" s="898"/>
      <c r="B324" s="899"/>
      <c r="C324" s="899"/>
      <c r="D324" s="899"/>
      <c r="E324" s="899"/>
      <c r="F324" s="900"/>
      <c r="G324" s="898"/>
      <c r="H324" s="899"/>
      <c r="I324" s="899"/>
      <c r="J324" s="899"/>
      <c r="K324" s="900"/>
    </row>
    <row r="325" spans="1:11" ht="15.75" thickBot="1" x14ac:dyDescent="0.3">
      <c r="A325" s="898"/>
      <c r="B325" s="899"/>
      <c r="C325" s="899"/>
      <c r="D325" s="899"/>
      <c r="E325" s="899"/>
      <c r="F325" s="900"/>
      <c r="G325" s="898"/>
      <c r="H325" s="899"/>
      <c r="I325" s="899"/>
      <c r="J325" s="899"/>
      <c r="K325" s="900"/>
    </row>
    <row r="326" spans="1:11" x14ac:dyDescent="0.25">
      <c r="A326" s="1035" t="s">
        <v>1272</v>
      </c>
      <c r="B326" s="1036"/>
      <c r="C326" s="1036"/>
      <c r="D326" s="1036"/>
      <c r="E326" s="1036"/>
      <c r="F326" s="1037"/>
      <c r="G326" s="1035" t="s">
        <v>1273</v>
      </c>
      <c r="H326" s="1036"/>
      <c r="I326" s="1036"/>
      <c r="J326" s="1036"/>
      <c r="K326" s="1037"/>
    </row>
    <row r="327" spans="1:11" ht="31.5" customHeight="1" thickBot="1" x14ac:dyDescent="0.3">
      <c r="A327" s="1038"/>
      <c r="B327" s="1039"/>
      <c r="C327" s="1039"/>
      <c r="D327" s="1039"/>
      <c r="E327" s="1039"/>
      <c r="F327" s="1040"/>
      <c r="G327" s="1038"/>
      <c r="H327" s="1039"/>
      <c r="I327" s="1039"/>
      <c r="J327" s="1039"/>
      <c r="K327" s="1040"/>
    </row>
    <row r="328" spans="1:11" x14ac:dyDescent="0.25">
      <c r="A328" s="913" t="s">
        <v>501</v>
      </c>
      <c r="B328" s="914"/>
      <c r="C328" s="914"/>
      <c r="D328" s="914"/>
      <c r="E328" s="914"/>
      <c r="F328" s="915"/>
      <c r="G328" s="913" t="s">
        <v>502</v>
      </c>
      <c r="H328" s="914"/>
      <c r="I328" s="914"/>
      <c r="J328" s="914"/>
      <c r="K328" s="915"/>
    </row>
    <row r="329" spans="1:11" x14ac:dyDescent="0.25">
      <c r="A329" s="898"/>
      <c r="B329" s="899"/>
      <c r="C329" s="899"/>
      <c r="D329" s="899"/>
      <c r="E329" s="899"/>
      <c r="F329" s="900"/>
      <c r="G329" s="898"/>
      <c r="H329" s="899"/>
      <c r="I329" s="899"/>
      <c r="J329" s="899"/>
      <c r="K329" s="900"/>
    </row>
    <row r="330" spans="1:11" x14ac:dyDescent="0.25">
      <c r="A330" s="898"/>
      <c r="B330" s="899"/>
      <c r="C330" s="899"/>
      <c r="D330" s="899"/>
      <c r="E330" s="899"/>
      <c r="F330" s="900"/>
      <c r="G330" s="898"/>
      <c r="H330" s="899"/>
      <c r="I330" s="899"/>
      <c r="J330" s="899"/>
      <c r="K330" s="900"/>
    </row>
    <row r="331" spans="1:11" x14ac:dyDescent="0.25">
      <c r="A331" s="898"/>
      <c r="B331" s="899"/>
      <c r="C331" s="899"/>
      <c r="D331" s="899"/>
      <c r="E331" s="899"/>
      <c r="F331" s="900"/>
      <c r="G331" s="898"/>
      <c r="H331" s="899"/>
      <c r="I331" s="899"/>
      <c r="J331" s="899"/>
      <c r="K331" s="900"/>
    </row>
    <row r="332" spans="1:11" x14ac:dyDescent="0.25">
      <c r="A332" s="898"/>
      <c r="B332" s="899"/>
      <c r="C332" s="899"/>
      <c r="D332" s="899"/>
      <c r="E332" s="899"/>
      <c r="F332" s="900"/>
      <c r="G332" s="898"/>
      <c r="H332" s="899"/>
      <c r="I332" s="899"/>
      <c r="J332" s="899"/>
      <c r="K332" s="900"/>
    </row>
    <row r="333" spans="1:11" x14ac:dyDescent="0.25">
      <c r="A333" s="898"/>
      <c r="B333" s="899"/>
      <c r="C333" s="899"/>
      <c r="D333" s="899"/>
      <c r="E333" s="899"/>
      <c r="F333" s="900"/>
      <c r="G333" s="898"/>
      <c r="H333" s="899"/>
      <c r="I333" s="899"/>
      <c r="J333" s="899"/>
      <c r="K333" s="900"/>
    </row>
    <row r="334" spans="1:11" x14ac:dyDescent="0.25">
      <c r="A334" s="898"/>
      <c r="B334" s="899"/>
      <c r="C334" s="899"/>
      <c r="D334" s="899"/>
      <c r="E334" s="899"/>
      <c r="F334" s="900"/>
      <c r="G334" s="898"/>
      <c r="H334" s="899"/>
      <c r="I334" s="899"/>
      <c r="J334" s="899"/>
      <c r="K334" s="900"/>
    </row>
    <row r="335" spans="1:11" x14ac:dyDescent="0.25">
      <c r="A335" s="898"/>
      <c r="B335" s="899"/>
      <c r="C335" s="899"/>
      <c r="D335" s="899"/>
      <c r="E335" s="899"/>
      <c r="F335" s="900"/>
      <c r="G335" s="898"/>
      <c r="H335" s="899"/>
      <c r="I335" s="899"/>
      <c r="J335" s="899"/>
      <c r="K335" s="900"/>
    </row>
    <row r="336" spans="1:11" x14ac:dyDescent="0.25">
      <c r="A336" s="898"/>
      <c r="B336" s="899"/>
      <c r="C336" s="899"/>
      <c r="D336" s="899"/>
      <c r="E336" s="899"/>
      <c r="F336" s="900"/>
      <c r="G336" s="898"/>
      <c r="H336" s="899"/>
      <c r="I336" s="899"/>
      <c r="J336" s="899"/>
      <c r="K336" s="900"/>
    </row>
    <row r="337" spans="1:11" x14ac:dyDescent="0.25">
      <c r="A337" s="898"/>
      <c r="B337" s="899"/>
      <c r="C337" s="899"/>
      <c r="D337" s="899"/>
      <c r="E337" s="899"/>
      <c r="F337" s="900"/>
      <c r="G337" s="898"/>
      <c r="H337" s="899"/>
      <c r="I337" s="899"/>
      <c r="J337" s="899"/>
      <c r="K337" s="900"/>
    </row>
    <row r="338" spans="1:11" x14ac:dyDescent="0.25">
      <c r="A338" s="898"/>
      <c r="B338" s="899"/>
      <c r="C338" s="899"/>
      <c r="D338" s="899"/>
      <c r="E338" s="899"/>
      <c r="F338" s="900"/>
      <c r="G338" s="898"/>
      <c r="H338" s="899"/>
      <c r="I338" s="899"/>
      <c r="J338" s="899"/>
      <c r="K338" s="900"/>
    </row>
    <row r="339" spans="1:11" x14ac:dyDescent="0.25">
      <c r="A339" s="898"/>
      <c r="B339" s="899"/>
      <c r="C339" s="899"/>
      <c r="D339" s="899"/>
      <c r="E339" s="899"/>
      <c r="F339" s="900"/>
      <c r="G339" s="898"/>
      <c r="H339" s="899"/>
      <c r="I339" s="899"/>
      <c r="J339" s="899"/>
      <c r="K339" s="900"/>
    </row>
    <row r="340" spans="1:11" x14ac:dyDescent="0.25">
      <c r="A340" s="898"/>
      <c r="B340" s="899"/>
      <c r="C340" s="899"/>
      <c r="D340" s="899"/>
      <c r="E340" s="899"/>
      <c r="F340" s="900"/>
      <c r="G340" s="898"/>
      <c r="H340" s="899"/>
      <c r="I340" s="899"/>
      <c r="J340" s="899"/>
      <c r="K340" s="900"/>
    </row>
    <row r="341" spans="1:11" ht="15.75" thickBot="1" x14ac:dyDescent="0.3">
      <c r="A341" s="898"/>
      <c r="B341" s="899"/>
      <c r="C341" s="899"/>
      <c r="D341" s="899"/>
      <c r="E341" s="899"/>
      <c r="F341" s="900"/>
      <c r="G341" s="898"/>
      <c r="H341" s="899"/>
      <c r="I341" s="899"/>
      <c r="J341" s="899"/>
      <c r="K341" s="900"/>
    </row>
    <row r="342" spans="1:11" x14ac:dyDescent="0.25">
      <c r="A342" s="1035" t="s">
        <v>1147</v>
      </c>
      <c r="B342" s="1036"/>
      <c r="C342" s="1036"/>
      <c r="D342" s="1036"/>
      <c r="E342" s="1036"/>
      <c r="F342" s="1037"/>
      <c r="G342" s="1035" t="s">
        <v>1148</v>
      </c>
      <c r="H342" s="1036"/>
      <c r="I342" s="1036"/>
      <c r="J342" s="1036"/>
      <c r="K342" s="1037"/>
    </row>
    <row r="343" spans="1:11" ht="15.75" thickBot="1" x14ac:dyDescent="0.3">
      <c r="A343" s="1038"/>
      <c r="B343" s="1039"/>
      <c r="C343" s="1039"/>
      <c r="D343" s="1039"/>
      <c r="E343" s="1039"/>
      <c r="F343" s="1040"/>
      <c r="G343" s="1038"/>
      <c r="H343" s="1039"/>
      <c r="I343" s="1039"/>
      <c r="J343" s="1039"/>
      <c r="K343" s="1040"/>
    </row>
    <row r="344" spans="1:11" x14ac:dyDescent="0.25">
      <c r="A344" s="913" t="s">
        <v>499</v>
      </c>
      <c r="B344" s="914"/>
      <c r="C344" s="914"/>
      <c r="D344" s="914"/>
      <c r="E344" s="914"/>
      <c r="F344" s="915"/>
      <c r="G344" s="913"/>
      <c r="H344" s="914"/>
      <c r="I344" s="914"/>
      <c r="J344" s="914"/>
      <c r="K344" s="915"/>
    </row>
    <row r="345" spans="1:11" x14ac:dyDescent="0.25">
      <c r="A345" s="898"/>
      <c r="B345" s="899"/>
      <c r="C345" s="899"/>
      <c r="D345" s="899"/>
      <c r="E345" s="899"/>
      <c r="F345" s="900"/>
      <c r="G345" s="898"/>
      <c r="H345" s="899"/>
      <c r="I345" s="899"/>
      <c r="J345" s="899"/>
      <c r="K345" s="900"/>
    </row>
    <row r="346" spans="1:11" x14ac:dyDescent="0.25">
      <c r="A346" s="898"/>
      <c r="B346" s="899"/>
      <c r="C346" s="899"/>
      <c r="D346" s="899"/>
      <c r="E346" s="899"/>
      <c r="F346" s="900"/>
      <c r="G346" s="898"/>
      <c r="H346" s="899"/>
      <c r="I346" s="899"/>
      <c r="J346" s="899"/>
      <c r="K346" s="900"/>
    </row>
    <row r="347" spans="1:11" x14ac:dyDescent="0.25">
      <c r="A347" s="898"/>
      <c r="B347" s="899"/>
      <c r="C347" s="899"/>
      <c r="D347" s="899"/>
      <c r="E347" s="899"/>
      <c r="F347" s="900"/>
      <c r="G347" s="898"/>
      <c r="H347" s="899"/>
      <c r="I347" s="899"/>
      <c r="J347" s="899"/>
      <c r="K347" s="900"/>
    </row>
    <row r="348" spans="1:11" x14ac:dyDescent="0.25">
      <c r="A348" s="898"/>
      <c r="B348" s="899"/>
      <c r="C348" s="899"/>
      <c r="D348" s="899"/>
      <c r="E348" s="899"/>
      <c r="F348" s="900"/>
      <c r="G348" s="898"/>
      <c r="H348" s="899"/>
      <c r="I348" s="899"/>
      <c r="J348" s="899"/>
      <c r="K348" s="900"/>
    </row>
    <row r="349" spans="1:11" x14ac:dyDescent="0.25">
      <c r="A349" s="898"/>
      <c r="B349" s="899"/>
      <c r="C349" s="899"/>
      <c r="D349" s="899"/>
      <c r="E349" s="899"/>
      <c r="F349" s="900"/>
      <c r="G349" s="898"/>
      <c r="H349" s="899"/>
      <c r="I349" s="899"/>
      <c r="J349" s="899"/>
      <c r="K349" s="900"/>
    </row>
    <row r="350" spans="1:11" x14ac:dyDescent="0.25">
      <c r="A350" s="898"/>
      <c r="B350" s="899"/>
      <c r="C350" s="899"/>
      <c r="D350" s="899"/>
      <c r="E350" s="899"/>
      <c r="F350" s="900"/>
      <c r="G350" s="898"/>
      <c r="H350" s="899"/>
      <c r="I350" s="899"/>
      <c r="J350" s="899"/>
      <c r="K350" s="900"/>
    </row>
    <row r="351" spans="1:11" x14ac:dyDescent="0.25">
      <c r="A351" s="898"/>
      <c r="B351" s="899"/>
      <c r="C351" s="899"/>
      <c r="D351" s="899"/>
      <c r="E351" s="899"/>
      <c r="F351" s="900"/>
      <c r="G351" s="898"/>
      <c r="H351" s="899"/>
      <c r="I351" s="899"/>
      <c r="J351" s="899"/>
      <c r="K351" s="900"/>
    </row>
    <row r="352" spans="1:11" x14ac:dyDescent="0.25">
      <c r="A352" s="898"/>
      <c r="B352" s="899"/>
      <c r="C352" s="899"/>
      <c r="D352" s="899"/>
      <c r="E352" s="899"/>
      <c r="F352" s="900"/>
      <c r="G352" s="898"/>
      <c r="H352" s="899"/>
      <c r="I352" s="899"/>
      <c r="J352" s="899"/>
      <c r="K352" s="900"/>
    </row>
    <row r="353" spans="1:11" x14ac:dyDescent="0.25">
      <c r="A353" s="898"/>
      <c r="B353" s="899"/>
      <c r="C353" s="899"/>
      <c r="D353" s="899"/>
      <c r="E353" s="899"/>
      <c r="F353" s="900"/>
      <c r="G353" s="898"/>
      <c r="H353" s="899"/>
      <c r="I353" s="899"/>
      <c r="J353" s="899"/>
      <c r="K353" s="900"/>
    </row>
    <row r="354" spans="1:11" x14ac:dyDescent="0.25">
      <c r="A354" s="898"/>
      <c r="B354" s="899"/>
      <c r="C354" s="899"/>
      <c r="D354" s="899"/>
      <c r="E354" s="899"/>
      <c r="F354" s="900"/>
      <c r="G354" s="898"/>
      <c r="H354" s="899"/>
      <c r="I354" s="899"/>
      <c r="J354" s="899"/>
      <c r="K354" s="900"/>
    </row>
    <row r="355" spans="1:11" x14ac:dyDescent="0.25">
      <c r="A355" s="898"/>
      <c r="B355" s="899"/>
      <c r="C355" s="899"/>
      <c r="D355" s="899"/>
      <c r="E355" s="899"/>
      <c r="F355" s="900"/>
      <c r="G355" s="898"/>
      <c r="H355" s="899"/>
      <c r="I355" s="899"/>
      <c r="J355" s="899"/>
      <c r="K355" s="900"/>
    </row>
    <row r="356" spans="1:11" x14ac:dyDescent="0.25">
      <c r="A356" s="898"/>
      <c r="B356" s="899"/>
      <c r="C356" s="899"/>
      <c r="D356" s="899"/>
      <c r="E356" s="899"/>
      <c r="F356" s="900"/>
      <c r="G356" s="898"/>
      <c r="H356" s="899"/>
      <c r="I356" s="899"/>
      <c r="J356" s="899"/>
      <c r="K356" s="900"/>
    </row>
    <row r="357" spans="1:11" ht="15.75" thickBot="1" x14ac:dyDescent="0.3">
      <c r="A357" s="898"/>
      <c r="B357" s="899"/>
      <c r="C357" s="899"/>
      <c r="D357" s="899"/>
      <c r="E357" s="899"/>
      <c r="F357" s="900"/>
      <c r="G357" s="898"/>
      <c r="H357" s="899"/>
      <c r="I357" s="899"/>
      <c r="J357" s="899"/>
      <c r="K357" s="900"/>
    </row>
    <row r="358" spans="1:11" x14ac:dyDescent="0.25">
      <c r="A358" s="1029" t="s">
        <v>1274</v>
      </c>
      <c r="B358" s="1030"/>
      <c r="C358" s="1030"/>
      <c r="D358" s="1030"/>
      <c r="E358" s="1030"/>
      <c r="F358" s="1031"/>
      <c r="G358" s="1035" t="s">
        <v>1275</v>
      </c>
      <c r="H358" s="1036"/>
      <c r="I358" s="1036"/>
      <c r="J358" s="1036"/>
      <c r="K358" s="1037"/>
    </row>
    <row r="359" spans="1:11" ht="22.5" customHeight="1" thickBot="1" x14ac:dyDescent="0.3">
      <c r="A359" s="1032"/>
      <c r="B359" s="1033"/>
      <c r="C359" s="1033"/>
      <c r="D359" s="1033"/>
      <c r="E359" s="1033"/>
      <c r="F359" s="1034"/>
      <c r="G359" s="1038"/>
      <c r="H359" s="1039"/>
      <c r="I359" s="1039"/>
      <c r="J359" s="1039"/>
      <c r="K359" s="1040"/>
    </row>
    <row r="360" spans="1:11" x14ac:dyDescent="0.25">
      <c r="A360" s="913"/>
      <c r="B360" s="914"/>
      <c r="C360" s="914"/>
      <c r="D360" s="914"/>
      <c r="E360" s="914"/>
      <c r="F360" s="915"/>
      <c r="G360" s="913"/>
      <c r="H360" s="914"/>
      <c r="I360" s="914"/>
      <c r="J360" s="914"/>
      <c r="K360" s="915"/>
    </row>
    <row r="361" spans="1:11" x14ac:dyDescent="0.25">
      <c r="A361" s="898"/>
      <c r="B361" s="899"/>
      <c r="C361" s="899"/>
      <c r="D361" s="899"/>
      <c r="E361" s="899"/>
      <c r="F361" s="900"/>
      <c r="G361" s="898"/>
      <c r="H361" s="899"/>
      <c r="I361" s="899"/>
      <c r="J361" s="899"/>
      <c r="K361" s="900"/>
    </row>
    <row r="362" spans="1:11" x14ac:dyDescent="0.25">
      <c r="A362" s="898"/>
      <c r="B362" s="899"/>
      <c r="C362" s="899"/>
      <c r="D362" s="899"/>
      <c r="E362" s="899"/>
      <c r="F362" s="900"/>
      <c r="G362" s="898"/>
      <c r="H362" s="899"/>
      <c r="I362" s="899"/>
      <c r="J362" s="899"/>
      <c r="K362" s="900"/>
    </row>
    <row r="363" spans="1:11" x14ac:dyDescent="0.25">
      <c r="A363" s="898"/>
      <c r="B363" s="899"/>
      <c r="C363" s="899"/>
      <c r="D363" s="899"/>
      <c r="E363" s="899"/>
      <c r="F363" s="900"/>
      <c r="G363" s="898"/>
      <c r="H363" s="899"/>
      <c r="I363" s="899"/>
      <c r="J363" s="899"/>
      <c r="K363" s="900"/>
    </row>
    <row r="364" spans="1:11" x14ac:dyDescent="0.25">
      <c r="A364" s="898"/>
      <c r="B364" s="899"/>
      <c r="C364" s="899"/>
      <c r="D364" s="899"/>
      <c r="E364" s="899"/>
      <c r="F364" s="900"/>
      <c r="G364" s="898"/>
      <c r="H364" s="899"/>
      <c r="I364" s="899"/>
      <c r="J364" s="899"/>
      <c r="K364" s="900"/>
    </row>
    <row r="365" spans="1:11" x14ac:dyDescent="0.25">
      <c r="A365" s="898"/>
      <c r="B365" s="899"/>
      <c r="C365" s="899"/>
      <c r="D365" s="899"/>
      <c r="E365" s="899"/>
      <c r="F365" s="900"/>
      <c r="G365" s="898"/>
      <c r="H365" s="899"/>
      <c r="I365" s="899"/>
      <c r="J365" s="899"/>
      <c r="K365" s="900"/>
    </row>
    <row r="366" spans="1:11" x14ac:dyDescent="0.25">
      <c r="A366" s="898"/>
      <c r="B366" s="899"/>
      <c r="C366" s="899"/>
      <c r="D366" s="899"/>
      <c r="E366" s="899"/>
      <c r="F366" s="900"/>
      <c r="G366" s="898"/>
      <c r="H366" s="899"/>
      <c r="I366" s="899"/>
      <c r="J366" s="899"/>
      <c r="K366" s="900"/>
    </row>
    <row r="367" spans="1:11" x14ac:dyDescent="0.25">
      <c r="A367" s="898"/>
      <c r="B367" s="899"/>
      <c r="C367" s="899"/>
      <c r="D367" s="899"/>
      <c r="E367" s="899"/>
      <c r="F367" s="900"/>
      <c r="G367" s="898"/>
      <c r="H367" s="899"/>
      <c r="I367" s="899"/>
      <c r="J367" s="899"/>
      <c r="K367" s="900"/>
    </row>
    <row r="368" spans="1:11" x14ac:dyDescent="0.25">
      <c r="A368" s="898"/>
      <c r="B368" s="899"/>
      <c r="C368" s="899"/>
      <c r="D368" s="899"/>
      <c r="E368" s="899"/>
      <c r="F368" s="900"/>
      <c r="G368" s="898"/>
      <c r="H368" s="899"/>
      <c r="I368" s="899"/>
      <c r="J368" s="899"/>
      <c r="K368" s="900"/>
    </row>
    <row r="369" spans="1:11" x14ac:dyDescent="0.25">
      <c r="A369" s="898"/>
      <c r="B369" s="899"/>
      <c r="C369" s="899"/>
      <c r="D369" s="899"/>
      <c r="E369" s="899"/>
      <c r="F369" s="900"/>
      <c r="G369" s="898"/>
      <c r="H369" s="899"/>
      <c r="I369" s="899"/>
      <c r="J369" s="899"/>
      <c r="K369" s="900"/>
    </row>
    <row r="370" spans="1:11" x14ac:dyDescent="0.25">
      <c r="A370" s="898"/>
      <c r="B370" s="899"/>
      <c r="C370" s="899"/>
      <c r="D370" s="899"/>
      <c r="E370" s="899"/>
      <c r="F370" s="900"/>
      <c r="G370" s="898"/>
      <c r="H370" s="899"/>
      <c r="I370" s="899"/>
      <c r="J370" s="899"/>
      <c r="K370" s="900"/>
    </row>
    <row r="371" spans="1:11" x14ac:dyDescent="0.25">
      <c r="A371" s="898"/>
      <c r="B371" s="899"/>
      <c r="C371" s="899"/>
      <c r="D371" s="899"/>
      <c r="E371" s="899"/>
      <c r="F371" s="900"/>
      <c r="G371" s="898"/>
      <c r="H371" s="899"/>
      <c r="I371" s="899"/>
      <c r="J371" s="899"/>
      <c r="K371" s="900"/>
    </row>
    <row r="372" spans="1:11" x14ac:dyDescent="0.25">
      <c r="A372" s="898"/>
      <c r="B372" s="899"/>
      <c r="C372" s="899"/>
      <c r="D372" s="899"/>
      <c r="E372" s="899"/>
      <c r="F372" s="900"/>
      <c r="G372" s="898"/>
      <c r="H372" s="899"/>
      <c r="I372" s="899"/>
      <c r="J372" s="899"/>
      <c r="K372" s="900"/>
    </row>
    <row r="373" spans="1:11" ht="15.75" thickBot="1" x14ac:dyDescent="0.3">
      <c r="A373" s="898"/>
      <c r="B373" s="899"/>
      <c r="C373" s="899"/>
      <c r="D373" s="899"/>
      <c r="E373" s="899"/>
      <c r="F373" s="900"/>
      <c r="G373" s="898"/>
      <c r="H373" s="899"/>
      <c r="I373" s="899"/>
      <c r="J373" s="899"/>
      <c r="K373" s="900"/>
    </row>
    <row r="374" spans="1:11" x14ac:dyDescent="0.25">
      <c r="A374" s="1029" t="s">
        <v>1276</v>
      </c>
      <c r="B374" s="1030"/>
      <c r="C374" s="1030"/>
      <c r="D374" s="1030"/>
      <c r="E374" s="1030"/>
      <c r="F374" s="1031"/>
      <c r="G374" s="1035" t="s">
        <v>1277</v>
      </c>
      <c r="H374" s="1036"/>
      <c r="I374" s="1036"/>
      <c r="J374" s="1036"/>
      <c r="K374" s="1037"/>
    </row>
    <row r="375" spans="1:11" ht="15.75" thickBot="1" x14ac:dyDescent="0.3">
      <c r="A375" s="1032"/>
      <c r="B375" s="1033"/>
      <c r="C375" s="1033"/>
      <c r="D375" s="1033"/>
      <c r="E375" s="1033"/>
      <c r="F375" s="1034"/>
      <c r="G375" s="1038"/>
      <c r="H375" s="1039"/>
      <c r="I375" s="1039"/>
      <c r="J375" s="1039"/>
      <c r="K375" s="1040"/>
    </row>
    <row r="376" spans="1:11" ht="15.75" hidden="1" thickBot="1" x14ac:dyDescent="0.3">
      <c r="A376" s="913" t="s">
        <v>501</v>
      </c>
      <c r="B376" s="914"/>
      <c r="C376" s="914"/>
      <c r="D376" s="914"/>
      <c r="E376" s="914"/>
      <c r="F376" s="915"/>
      <c r="G376" s="913" t="s">
        <v>502</v>
      </c>
      <c r="H376" s="914"/>
      <c r="I376" s="914"/>
      <c r="J376" s="914"/>
      <c r="K376" s="915"/>
    </row>
    <row r="377" spans="1:11" ht="15.75" hidden="1" thickBot="1" x14ac:dyDescent="0.3">
      <c r="A377" s="898"/>
      <c r="B377" s="899"/>
      <c r="C377" s="899"/>
      <c r="D377" s="899"/>
      <c r="E377" s="899"/>
      <c r="F377" s="900"/>
      <c r="G377" s="898"/>
      <c r="H377" s="899"/>
      <c r="I377" s="899"/>
      <c r="J377" s="899"/>
      <c r="K377" s="900"/>
    </row>
    <row r="378" spans="1:11" ht="15.75" hidden="1" thickBot="1" x14ac:dyDescent="0.3">
      <c r="A378" s="898"/>
      <c r="B378" s="899"/>
      <c r="C378" s="899"/>
      <c r="D378" s="899"/>
      <c r="E378" s="899"/>
      <c r="F378" s="900"/>
      <c r="G378" s="898"/>
      <c r="H378" s="899"/>
      <c r="I378" s="899"/>
      <c r="J378" s="899"/>
      <c r="K378" s="900"/>
    </row>
    <row r="379" spans="1:11" ht="15.75" hidden="1" thickBot="1" x14ac:dyDescent="0.3">
      <c r="A379" s="898"/>
      <c r="B379" s="899"/>
      <c r="C379" s="899"/>
      <c r="D379" s="899"/>
      <c r="E379" s="899"/>
      <c r="F379" s="900"/>
      <c r="G379" s="898"/>
      <c r="H379" s="899"/>
      <c r="I379" s="899"/>
      <c r="J379" s="899"/>
      <c r="K379" s="900"/>
    </row>
    <row r="380" spans="1:11" ht="15.75" hidden="1" thickBot="1" x14ac:dyDescent="0.3">
      <c r="A380" s="898"/>
      <c r="B380" s="899"/>
      <c r="C380" s="899"/>
      <c r="D380" s="899"/>
      <c r="E380" s="899"/>
      <c r="F380" s="900"/>
      <c r="G380" s="898"/>
      <c r="H380" s="899"/>
      <c r="I380" s="899"/>
      <c r="J380" s="899"/>
      <c r="K380" s="900"/>
    </row>
    <row r="381" spans="1:11" ht="15.75" hidden="1" thickBot="1" x14ac:dyDescent="0.3">
      <c r="A381" s="898"/>
      <c r="B381" s="899"/>
      <c r="C381" s="899"/>
      <c r="D381" s="899"/>
      <c r="E381" s="899"/>
      <c r="F381" s="900"/>
      <c r="G381" s="898"/>
      <c r="H381" s="899"/>
      <c r="I381" s="899"/>
      <c r="J381" s="899"/>
      <c r="K381" s="900"/>
    </row>
    <row r="382" spans="1:11" ht="15.75" hidden="1" thickBot="1" x14ac:dyDescent="0.3">
      <c r="A382" s="898"/>
      <c r="B382" s="899"/>
      <c r="C382" s="899"/>
      <c r="D382" s="899"/>
      <c r="E382" s="899"/>
      <c r="F382" s="900"/>
      <c r="G382" s="898"/>
      <c r="H382" s="899"/>
      <c r="I382" s="899"/>
      <c r="J382" s="899"/>
      <c r="K382" s="900"/>
    </row>
    <row r="383" spans="1:11" ht="15.75" hidden="1" thickBot="1" x14ac:dyDescent="0.3">
      <c r="A383" s="898"/>
      <c r="B383" s="899"/>
      <c r="C383" s="899"/>
      <c r="D383" s="899"/>
      <c r="E383" s="899"/>
      <c r="F383" s="900"/>
      <c r="G383" s="898"/>
      <c r="H383" s="899"/>
      <c r="I383" s="899"/>
      <c r="J383" s="899"/>
      <c r="K383" s="900"/>
    </row>
    <row r="384" spans="1:11" ht="15.75" hidden="1" thickBot="1" x14ac:dyDescent="0.3">
      <c r="A384" s="898"/>
      <c r="B384" s="899"/>
      <c r="C384" s="899"/>
      <c r="D384" s="899"/>
      <c r="E384" s="899"/>
      <c r="F384" s="900"/>
      <c r="G384" s="898"/>
      <c r="H384" s="899"/>
      <c r="I384" s="899"/>
      <c r="J384" s="899"/>
      <c r="K384" s="900"/>
    </row>
    <row r="385" spans="1:11" ht="15.75" hidden="1" thickBot="1" x14ac:dyDescent="0.3">
      <c r="A385" s="898"/>
      <c r="B385" s="899"/>
      <c r="C385" s="899"/>
      <c r="D385" s="899"/>
      <c r="E385" s="899"/>
      <c r="F385" s="900"/>
      <c r="G385" s="898"/>
      <c r="H385" s="899"/>
      <c r="I385" s="899"/>
      <c r="J385" s="899"/>
      <c r="K385" s="900"/>
    </row>
    <row r="386" spans="1:11" ht="15.75" hidden="1" thickBot="1" x14ac:dyDescent="0.3">
      <c r="A386" s="898"/>
      <c r="B386" s="899"/>
      <c r="C386" s="899"/>
      <c r="D386" s="899"/>
      <c r="E386" s="899"/>
      <c r="F386" s="900"/>
      <c r="G386" s="898"/>
      <c r="H386" s="899"/>
      <c r="I386" s="899"/>
      <c r="J386" s="899"/>
      <c r="K386" s="900"/>
    </row>
    <row r="387" spans="1:11" ht="15.75" hidden="1" thickBot="1" x14ac:dyDescent="0.3">
      <c r="A387" s="898"/>
      <c r="B387" s="899"/>
      <c r="C387" s="899"/>
      <c r="D387" s="899"/>
      <c r="E387" s="899"/>
      <c r="F387" s="900"/>
      <c r="G387" s="898"/>
      <c r="H387" s="899"/>
      <c r="I387" s="899"/>
      <c r="J387" s="899"/>
      <c r="K387" s="900"/>
    </row>
    <row r="388" spans="1:11" ht="15.75" hidden="1" thickBot="1" x14ac:dyDescent="0.3">
      <c r="A388" s="898"/>
      <c r="B388" s="899"/>
      <c r="C388" s="899"/>
      <c r="D388" s="899"/>
      <c r="E388" s="899"/>
      <c r="F388" s="900"/>
      <c r="G388" s="898"/>
      <c r="H388" s="899"/>
      <c r="I388" s="899"/>
      <c r="J388" s="899"/>
      <c r="K388" s="900"/>
    </row>
    <row r="389" spans="1:11" ht="15.75" hidden="1" thickBot="1" x14ac:dyDescent="0.3">
      <c r="A389" s="898"/>
      <c r="B389" s="899"/>
      <c r="C389" s="899"/>
      <c r="D389" s="899"/>
      <c r="E389" s="899"/>
      <c r="F389" s="900"/>
      <c r="G389" s="898"/>
      <c r="H389" s="899"/>
      <c r="I389" s="899"/>
      <c r="J389" s="899"/>
      <c r="K389" s="900"/>
    </row>
    <row r="390" spans="1:11" ht="15.75" hidden="1" thickBot="1" x14ac:dyDescent="0.3">
      <c r="A390" s="1035"/>
      <c r="B390" s="1036"/>
      <c r="C390" s="1036"/>
      <c r="D390" s="1036"/>
      <c r="E390" s="1036"/>
      <c r="F390" s="1037"/>
      <c r="G390" s="1035"/>
      <c r="H390" s="1036"/>
      <c r="I390" s="1036"/>
      <c r="J390" s="1036"/>
      <c r="K390" s="1037"/>
    </row>
    <row r="391" spans="1:11" ht="26.25" hidden="1" customHeight="1" thickBot="1" x14ac:dyDescent="0.3">
      <c r="A391" s="1038"/>
      <c r="B391" s="1039"/>
      <c r="C391" s="1039"/>
      <c r="D391" s="1039"/>
      <c r="E391" s="1039"/>
      <c r="F391" s="1040"/>
      <c r="G391" s="1038"/>
      <c r="H391" s="1039"/>
      <c r="I391" s="1039"/>
      <c r="J391" s="1039"/>
      <c r="K391" s="1040"/>
    </row>
    <row r="392" spans="1:11" x14ac:dyDescent="0.25">
      <c r="A392" s="913" t="s">
        <v>501</v>
      </c>
      <c r="B392" s="914"/>
      <c r="C392" s="914"/>
      <c r="D392" s="914"/>
      <c r="E392" s="914"/>
      <c r="F392" s="915"/>
      <c r="G392" s="913"/>
      <c r="H392" s="914"/>
      <c r="I392" s="914"/>
      <c r="J392" s="914"/>
      <c r="K392" s="915"/>
    </row>
    <row r="393" spans="1:11" x14ac:dyDescent="0.25">
      <c r="A393" s="898"/>
      <c r="B393" s="899"/>
      <c r="C393" s="899"/>
      <c r="D393" s="899"/>
      <c r="E393" s="899"/>
      <c r="F393" s="900"/>
      <c r="G393" s="898"/>
      <c r="H393" s="899"/>
      <c r="I393" s="899"/>
      <c r="J393" s="899"/>
      <c r="K393" s="900"/>
    </row>
    <row r="394" spans="1:11" x14ac:dyDescent="0.25">
      <c r="A394" s="898"/>
      <c r="B394" s="899"/>
      <c r="C394" s="899"/>
      <c r="D394" s="899"/>
      <c r="E394" s="899"/>
      <c r="F394" s="900"/>
      <c r="G394" s="898"/>
      <c r="H394" s="899"/>
      <c r="I394" s="899"/>
      <c r="J394" s="899"/>
      <c r="K394" s="900"/>
    </row>
    <row r="395" spans="1:11" x14ac:dyDescent="0.25">
      <c r="A395" s="898"/>
      <c r="B395" s="899"/>
      <c r="C395" s="899"/>
      <c r="D395" s="899"/>
      <c r="E395" s="899"/>
      <c r="F395" s="900"/>
      <c r="G395" s="898"/>
      <c r="H395" s="899"/>
      <c r="I395" s="899"/>
      <c r="J395" s="899"/>
      <c r="K395" s="900"/>
    </row>
    <row r="396" spans="1:11" x14ac:dyDescent="0.25">
      <c r="A396" s="898"/>
      <c r="B396" s="899"/>
      <c r="C396" s="899"/>
      <c r="D396" s="899"/>
      <c r="E396" s="899"/>
      <c r="F396" s="900"/>
      <c r="G396" s="898"/>
      <c r="H396" s="899"/>
      <c r="I396" s="899"/>
      <c r="J396" s="899"/>
      <c r="K396" s="900"/>
    </row>
    <row r="397" spans="1:11" x14ac:dyDescent="0.25">
      <c r="A397" s="898"/>
      <c r="B397" s="899"/>
      <c r="C397" s="899"/>
      <c r="D397" s="899"/>
      <c r="E397" s="899"/>
      <c r="F397" s="900"/>
      <c r="G397" s="898"/>
      <c r="H397" s="899"/>
      <c r="I397" s="899"/>
      <c r="J397" s="899"/>
      <c r="K397" s="900"/>
    </row>
    <row r="398" spans="1:11" x14ac:dyDescent="0.25">
      <c r="A398" s="898"/>
      <c r="B398" s="899"/>
      <c r="C398" s="899"/>
      <c r="D398" s="899"/>
      <c r="E398" s="899"/>
      <c r="F398" s="900"/>
      <c r="G398" s="898"/>
      <c r="H398" s="899"/>
      <c r="I398" s="899"/>
      <c r="J398" s="899"/>
      <c r="K398" s="900"/>
    </row>
    <row r="399" spans="1:11" x14ac:dyDescent="0.25">
      <c r="A399" s="898"/>
      <c r="B399" s="899"/>
      <c r="C399" s="899"/>
      <c r="D399" s="899"/>
      <c r="E399" s="899"/>
      <c r="F399" s="900"/>
      <c r="G399" s="898"/>
      <c r="H399" s="899"/>
      <c r="I399" s="899"/>
      <c r="J399" s="899"/>
      <c r="K399" s="900"/>
    </row>
    <row r="400" spans="1:11" x14ac:dyDescent="0.25">
      <c r="A400" s="898"/>
      <c r="B400" s="899"/>
      <c r="C400" s="899"/>
      <c r="D400" s="899"/>
      <c r="E400" s="899"/>
      <c r="F400" s="900"/>
      <c r="G400" s="898"/>
      <c r="H400" s="899"/>
      <c r="I400" s="899"/>
      <c r="J400" s="899"/>
      <c r="K400" s="900"/>
    </row>
    <row r="401" spans="1:11" x14ac:dyDescent="0.25">
      <c r="A401" s="898"/>
      <c r="B401" s="899"/>
      <c r="C401" s="899"/>
      <c r="D401" s="899"/>
      <c r="E401" s="899"/>
      <c r="F401" s="900"/>
      <c r="G401" s="898"/>
      <c r="H401" s="899"/>
      <c r="I401" s="899"/>
      <c r="J401" s="899"/>
      <c r="K401" s="900"/>
    </row>
    <row r="402" spans="1:11" x14ac:dyDescent="0.25">
      <c r="A402" s="898"/>
      <c r="B402" s="899"/>
      <c r="C402" s="899"/>
      <c r="D402" s="899"/>
      <c r="E402" s="899"/>
      <c r="F402" s="900"/>
      <c r="G402" s="898"/>
      <c r="H402" s="899"/>
      <c r="I402" s="899"/>
      <c r="J402" s="899"/>
      <c r="K402" s="900"/>
    </row>
    <row r="403" spans="1:11" x14ac:dyDescent="0.25">
      <c r="A403" s="898"/>
      <c r="B403" s="899"/>
      <c r="C403" s="899"/>
      <c r="D403" s="899"/>
      <c r="E403" s="899"/>
      <c r="F403" s="900"/>
      <c r="G403" s="898"/>
      <c r="H403" s="899"/>
      <c r="I403" s="899"/>
      <c r="J403" s="899"/>
      <c r="K403" s="900"/>
    </row>
    <row r="404" spans="1:11" x14ac:dyDescent="0.25">
      <c r="A404" s="898"/>
      <c r="B404" s="899"/>
      <c r="C404" s="899"/>
      <c r="D404" s="899"/>
      <c r="E404" s="899"/>
      <c r="F404" s="900"/>
      <c r="G404" s="898"/>
      <c r="H404" s="899"/>
      <c r="I404" s="899"/>
      <c r="J404" s="899"/>
      <c r="K404" s="900"/>
    </row>
    <row r="405" spans="1:11" ht="15.75" thickBot="1" x14ac:dyDescent="0.3">
      <c r="A405" s="898"/>
      <c r="B405" s="899"/>
      <c r="C405" s="899"/>
      <c r="D405" s="899"/>
      <c r="E405" s="899"/>
      <c r="F405" s="900"/>
      <c r="G405" s="898"/>
      <c r="H405" s="899"/>
      <c r="I405" s="899"/>
      <c r="J405" s="899"/>
      <c r="K405" s="900"/>
    </row>
    <row r="406" spans="1:11" x14ac:dyDescent="0.25">
      <c r="A406" s="1035" t="s">
        <v>1278</v>
      </c>
      <c r="B406" s="1036"/>
      <c r="C406" s="1036"/>
      <c r="D406" s="1036"/>
      <c r="E406" s="1036"/>
      <c r="F406" s="1037"/>
      <c r="G406" s="1035" t="s">
        <v>1279</v>
      </c>
      <c r="H406" s="1036"/>
      <c r="I406" s="1036"/>
      <c r="J406" s="1036"/>
      <c r="K406" s="1037"/>
    </row>
    <row r="407" spans="1:11" ht="25.5" customHeight="1" thickBot="1" x14ac:dyDescent="0.3">
      <c r="A407" s="1038"/>
      <c r="B407" s="1039"/>
      <c r="C407" s="1039"/>
      <c r="D407" s="1039"/>
      <c r="E407" s="1039"/>
      <c r="F407" s="1040"/>
      <c r="G407" s="1038"/>
      <c r="H407" s="1039"/>
      <c r="I407" s="1039"/>
      <c r="J407" s="1039"/>
      <c r="K407" s="1040"/>
    </row>
    <row r="408" spans="1:11" x14ac:dyDescent="0.25">
      <c r="A408" s="913" t="s">
        <v>501</v>
      </c>
      <c r="B408" s="914"/>
      <c r="C408" s="914"/>
      <c r="D408" s="914"/>
      <c r="E408" s="914"/>
      <c r="F408" s="915"/>
      <c r="G408" s="913" t="s">
        <v>502</v>
      </c>
      <c r="H408" s="914"/>
      <c r="I408" s="914"/>
      <c r="J408" s="914"/>
      <c r="K408" s="915"/>
    </row>
    <row r="409" spans="1:11" x14ac:dyDescent="0.25">
      <c r="A409" s="898"/>
      <c r="B409" s="899"/>
      <c r="C409" s="899"/>
      <c r="D409" s="899"/>
      <c r="E409" s="899"/>
      <c r="F409" s="900"/>
      <c r="G409" s="898"/>
      <c r="H409" s="899"/>
      <c r="I409" s="899"/>
      <c r="J409" s="899"/>
      <c r="K409" s="900"/>
    </row>
    <row r="410" spans="1:11" x14ac:dyDescent="0.25">
      <c r="A410" s="898"/>
      <c r="B410" s="899"/>
      <c r="C410" s="899"/>
      <c r="D410" s="899"/>
      <c r="E410" s="899"/>
      <c r="F410" s="900"/>
      <c r="G410" s="898"/>
      <c r="H410" s="899"/>
      <c r="I410" s="899"/>
      <c r="J410" s="899"/>
      <c r="K410" s="900"/>
    </row>
    <row r="411" spans="1:11" x14ac:dyDescent="0.25">
      <c r="A411" s="898"/>
      <c r="B411" s="899"/>
      <c r="C411" s="899"/>
      <c r="D411" s="899"/>
      <c r="E411" s="899"/>
      <c r="F411" s="900"/>
      <c r="G411" s="898"/>
      <c r="H411" s="899"/>
      <c r="I411" s="899"/>
      <c r="J411" s="899"/>
      <c r="K411" s="900"/>
    </row>
    <row r="412" spans="1:11" x14ac:dyDescent="0.25">
      <c r="A412" s="898"/>
      <c r="B412" s="899"/>
      <c r="C412" s="899"/>
      <c r="D412" s="899"/>
      <c r="E412" s="899"/>
      <c r="F412" s="900"/>
      <c r="G412" s="898"/>
      <c r="H412" s="899"/>
      <c r="I412" s="899"/>
      <c r="J412" s="899"/>
      <c r="K412" s="900"/>
    </row>
    <row r="413" spans="1:11" x14ac:dyDescent="0.25">
      <c r="A413" s="898"/>
      <c r="B413" s="899"/>
      <c r="C413" s="899"/>
      <c r="D413" s="899"/>
      <c r="E413" s="899"/>
      <c r="F413" s="900"/>
      <c r="G413" s="898"/>
      <c r="H413" s="899"/>
      <c r="I413" s="899"/>
      <c r="J413" s="899"/>
      <c r="K413" s="900"/>
    </row>
    <row r="414" spans="1:11" x14ac:dyDescent="0.25">
      <c r="A414" s="898"/>
      <c r="B414" s="899"/>
      <c r="C414" s="899"/>
      <c r="D414" s="899"/>
      <c r="E414" s="899"/>
      <c r="F414" s="900"/>
      <c r="G414" s="898"/>
      <c r="H414" s="899"/>
      <c r="I414" s="899"/>
      <c r="J414" s="899"/>
      <c r="K414" s="900"/>
    </row>
    <row r="415" spans="1:11" x14ac:dyDescent="0.25">
      <c r="A415" s="898"/>
      <c r="B415" s="899"/>
      <c r="C415" s="899"/>
      <c r="D415" s="899"/>
      <c r="E415" s="899"/>
      <c r="F415" s="900"/>
      <c r="G415" s="898"/>
      <c r="H415" s="899"/>
      <c r="I415" s="899"/>
      <c r="J415" s="899"/>
      <c r="K415" s="900"/>
    </row>
    <row r="416" spans="1:11" x14ac:dyDescent="0.25">
      <c r="A416" s="898"/>
      <c r="B416" s="899"/>
      <c r="C416" s="899"/>
      <c r="D416" s="899"/>
      <c r="E416" s="899"/>
      <c r="F416" s="900"/>
      <c r="G416" s="898"/>
      <c r="H416" s="899"/>
      <c r="I416" s="899"/>
      <c r="J416" s="899"/>
      <c r="K416" s="900"/>
    </row>
    <row r="417" spans="1:11" x14ac:dyDescent="0.25">
      <c r="A417" s="898"/>
      <c r="B417" s="899"/>
      <c r="C417" s="899"/>
      <c r="D417" s="899"/>
      <c r="E417" s="899"/>
      <c r="F417" s="900"/>
      <c r="G417" s="898"/>
      <c r="H417" s="899"/>
      <c r="I417" s="899"/>
      <c r="J417" s="899"/>
      <c r="K417" s="900"/>
    </row>
    <row r="418" spans="1:11" x14ac:dyDescent="0.25">
      <c r="A418" s="898"/>
      <c r="B418" s="899"/>
      <c r="C418" s="899"/>
      <c r="D418" s="899"/>
      <c r="E418" s="899"/>
      <c r="F418" s="900"/>
      <c r="G418" s="898"/>
      <c r="H418" s="899"/>
      <c r="I418" s="899"/>
      <c r="J418" s="899"/>
      <c r="K418" s="900"/>
    </row>
    <row r="419" spans="1:11" x14ac:dyDescent="0.25">
      <c r="A419" s="898"/>
      <c r="B419" s="899"/>
      <c r="C419" s="899"/>
      <c r="D419" s="899"/>
      <c r="E419" s="899"/>
      <c r="F419" s="900"/>
      <c r="G419" s="898"/>
      <c r="H419" s="899"/>
      <c r="I419" s="899"/>
      <c r="J419" s="899"/>
      <c r="K419" s="900"/>
    </row>
    <row r="420" spans="1:11" x14ac:dyDescent="0.25">
      <c r="A420" s="898"/>
      <c r="B420" s="899"/>
      <c r="C420" s="899"/>
      <c r="D420" s="899"/>
      <c r="E420" s="899"/>
      <c r="F420" s="900"/>
      <c r="G420" s="898"/>
      <c r="H420" s="899"/>
      <c r="I420" s="899"/>
      <c r="J420" s="899"/>
      <c r="K420" s="900"/>
    </row>
    <row r="421" spans="1:11" ht="15.75" thickBot="1" x14ac:dyDescent="0.3">
      <c r="A421" s="898"/>
      <c r="B421" s="899"/>
      <c r="C421" s="899"/>
      <c r="D421" s="899"/>
      <c r="E421" s="899"/>
      <c r="F421" s="900"/>
      <c r="G421" s="898"/>
      <c r="H421" s="899"/>
      <c r="I421" s="899"/>
      <c r="J421" s="899"/>
      <c r="K421" s="900"/>
    </row>
    <row r="422" spans="1:11" x14ac:dyDescent="0.25">
      <c r="A422" s="1035" t="s">
        <v>984</v>
      </c>
      <c r="B422" s="1036"/>
      <c r="C422" s="1036"/>
      <c r="D422" s="1036"/>
      <c r="E422" s="1036"/>
      <c r="F422" s="1037"/>
      <c r="G422" s="1035" t="s">
        <v>986</v>
      </c>
      <c r="H422" s="1036"/>
      <c r="I422" s="1036"/>
      <c r="J422" s="1036"/>
      <c r="K422" s="1037"/>
    </row>
    <row r="423" spans="1:11" ht="15.75" thickBot="1" x14ac:dyDescent="0.3">
      <c r="A423" s="1038"/>
      <c r="B423" s="1039"/>
      <c r="C423" s="1039"/>
      <c r="D423" s="1039"/>
      <c r="E423" s="1039"/>
      <c r="F423" s="1040"/>
      <c r="G423" s="1038"/>
      <c r="H423" s="1039"/>
      <c r="I423" s="1039"/>
      <c r="J423" s="1039"/>
      <c r="K423" s="1040"/>
    </row>
    <row r="424" spans="1:11" ht="15.75" hidden="1" thickBot="1" x14ac:dyDescent="0.3">
      <c r="A424" s="913" t="s">
        <v>501</v>
      </c>
      <c r="B424" s="914"/>
      <c r="C424" s="914"/>
      <c r="D424" s="914"/>
      <c r="E424" s="914"/>
      <c r="F424" s="915"/>
      <c r="G424" s="913" t="s">
        <v>502</v>
      </c>
      <c r="H424" s="914"/>
      <c r="I424" s="914"/>
      <c r="J424" s="914"/>
      <c r="K424" s="915"/>
    </row>
    <row r="425" spans="1:11" ht="15.75" hidden="1" thickBot="1" x14ac:dyDescent="0.3">
      <c r="A425" s="898"/>
      <c r="B425" s="899"/>
      <c r="C425" s="899"/>
      <c r="D425" s="899"/>
      <c r="E425" s="899"/>
      <c r="F425" s="900"/>
      <c r="G425" s="898"/>
      <c r="H425" s="899"/>
      <c r="I425" s="899"/>
      <c r="J425" s="899"/>
      <c r="K425" s="900"/>
    </row>
    <row r="426" spans="1:11" ht="15.75" hidden="1" thickBot="1" x14ac:dyDescent="0.3">
      <c r="A426" s="898"/>
      <c r="B426" s="899"/>
      <c r="C426" s="899"/>
      <c r="D426" s="899"/>
      <c r="E426" s="899"/>
      <c r="F426" s="900"/>
      <c r="G426" s="898"/>
      <c r="H426" s="899"/>
      <c r="I426" s="899"/>
      <c r="J426" s="899"/>
      <c r="K426" s="900"/>
    </row>
    <row r="427" spans="1:11" ht="15.75" hidden="1" thickBot="1" x14ac:dyDescent="0.3">
      <c r="A427" s="898"/>
      <c r="B427" s="899"/>
      <c r="C427" s="899"/>
      <c r="D427" s="899"/>
      <c r="E427" s="899"/>
      <c r="F427" s="900"/>
      <c r="G427" s="898"/>
      <c r="H427" s="899"/>
      <c r="I427" s="899"/>
      <c r="J427" s="899"/>
      <c r="K427" s="900"/>
    </row>
    <row r="428" spans="1:11" ht="15.75" hidden="1" thickBot="1" x14ac:dyDescent="0.3">
      <c r="A428" s="898"/>
      <c r="B428" s="899"/>
      <c r="C428" s="899"/>
      <c r="D428" s="899"/>
      <c r="E428" s="899"/>
      <c r="F428" s="900"/>
      <c r="G428" s="898"/>
      <c r="H428" s="899"/>
      <c r="I428" s="899"/>
      <c r="J428" s="899"/>
      <c r="K428" s="900"/>
    </row>
    <row r="429" spans="1:11" ht="15.75" hidden="1" thickBot="1" x14ac:dyDescent="0.3">
      <c r="A429" s="898"/>
      <c r="B429" s="899"/>
      <c r="C429" s="899"/>
      <c r="D429" s="899"/>
      <c r="E429" s="899"/>
      <c r="F429" s="900"/>
      <c r="G429" s="898"/>
      <c r="H429" s="899"/>
      <c r="I429" s="899"/>
      <c r="J429" s="899"/>
      <c r="K429" s="900"/>
    </row>
    <row r="430" spans="1:11" ht="15.75" hidden="1" thickBot="1" x14ac:dyDescent="0.3">
      <c r="A430" s="898"/>
      <c r="B430" s="899"/>
      <c r="C430" s="899"/>
      <c r="D430" s="899"/>
      <c r="E430" s="899"/>
      <c r="F430" s="900"/>
      <c r="G430" s="898"/>
      <c r="H430" s="899"/>
      <c r="I430" s="899"/>
      <c r="J430" s="899"/>
      <c r="K430" s="900"/>
    </row>
    <row r="431" spans="1:11" ht="15.75" hidden="1" thickBot="1" x14ac:dyDescent="0.3">
      <c r="A431" s="898"/>
      <c r="B431" s="899"/>
      <c r="C431" s="899"/>
      <c r="D431" s="899"/>
      <c r="E431" s="899"/>
      <c r="F431" s="900"/>
      <c r="G431" s="898"/>
      <c r="H431" s="899"/>
      <c r="I431" s="899"/>
      <c r="J431" s="899"/>
      <c r="K431" s="900"/>
    </row>
    <row r="432" spans="1:11" ht="15.75" hidden="1" thickBot="1" x14ac:dyDescent="0.3">
      <c r="A432" s="898"/>
      <c r="B432" s="899"/>
      <c r="C432" s="899"/>
      <c r="D432" s="899"/>
      <c r="E432" s="899"/>
      <c r="F432" s="900"/>
      <c r="G432" s="898"/>
      <c r="H432" s="899"/>
      <c r="I432" s="899"/>
      <c r="J432" s="899"/>
      <c r="K432" s="900"/>
    </row>
    <row r="433" spans="1:11" ht="15.75" hidden="1" thickBot="1" x14ac:dyDescent="0.3">
      <c r="A433" s="898"/>
      <c r="B433" s="899"/>
      <c r="C433" s="899"/>
      <c r="D433" s="899"/>
      <c r="E433" s="899"/>
      <c r="F433" s="900"/>
      <c r="G433" s="898"/>
      <c r="H433" s="899"/>
      <c r="I433" s="899"/>
      <c r="J433" s="899"/>
      <c r="K433" s="900"/>
    </row>
    <row r="434" spans="1:11" ht="15.75" hidden="1" thickBot="1" x14ac:dyDescent="0.3">
      <c r="A434" s="898"/>
      <c r="B434" s="899"/>
      <c r="C434" s="899"/>
      <c r="D434" s="899"/>
      <c r="E434" s="899"/>
      <c r="F434" s="900"/>
      <c r="G434" s="898"/>
      <c r="H434" s="899"/>
      <c r="I434" s="899"/>
      <c r="J434" s="899"/>
      <c r="K434" s="900"/>
    </row>
    <row r="435" spans="1:11" ht="15.75" hidden="1" thickBot="1" x14ac:dyDescent="0.3">
      <c r="A435" s="898"/>
      <c r="B435" s="899"/>
      <c r="C435" s="899"/>
      <c r="D435" s="899"/>
      <c r="E435" s="899"/>
      <c r="F435" s="900"/>
      <c r="G435" s="898"/>
      <c r="H435" s="899"/>
      <c r="I435" s="899"/>
      <c r="J435" s="899"/>
      <c r="K435" s="900"/>
    </row>
    <row r="436" spans="1:11" ht="15.75" hidden="1" thickBot="1" x14ac:dyDescent="0.3">
      <c r="A436" s="898"/>
      <c r="B436" s="899"/>
      <c r="C436" s="899"/>
      <c r="D436" s="899"/>
      <c r="E436" s="899"/>
      <c r="F436" s="900"/>
      <c r="G436" s="898"/>
      <c r="H436" s="899"/>
      <c r="I436" s="899"/>
      <c r="J436" s="899"/>
      <c r="K436" s="900"/>
    </row>
    <row r="437" spans="1:11" ht="15.75" hidden="1" thickBot="1" x14ac:dyDescent="0.3">
      <c r="A437" s="898"/>
      <c r="B437" s="899"/>
      <c r="C437" s="899"/>
      <c r="D437" s="899"/>
      <c r="E437" s="899"/>
      <c r="F437" s="900"/>
      <c r="G437" s="898"/>
      <c r="H437" s="899"/>
      <c r="I437" s="899"/>
      <c r="J437" s="899"/>
      <c r="K437" s="900"/>
    </row>
    <row r="438" spans="1:11" ht="15.75" hidden="1" thickBot="1" x14ac:dyDescent="0.3">
      <c r="A438" s="1035" t="s">
        <v>596</v>
      </c>
      <c r="B438" s="1036"/>
      <c r="C438" s="1036"/>
      <c r="D438" s="1036"/>
      <c r="E438" s="1036"/>
      <c r="F438" s="1037"/>
      <c r="G438" s="1035" t="s">
        <v>719</v>
      </c>
      <c r="H438" s="1036"/>
      <c r="I438" s="1036"/>
      <c r="J438" s="1036"/>
      <c r="K438" s="1037"/>
    </row>
    <row r="439" spans="1:11" ht="15.75" hidden="1" thickBot="1" x14ac:dyDescent="0.3">
      <c r="A439" s="1038"/>
      <c r="B439" s="1039"/>
      <c r="C439" s="1039"/>
      <c r="D439" s="1039"/>
      <c r="E439" s="1039"/>
      <c r="F439" s="1040"/>
      <c r="G439" s="1038"/>
      <c r="H439" s="1039"/>
      <c r="I439" s="1039"/>
      <c r="J439" s="1039"/>
      <c r="K439" s="1040"/>
    </row>
    <row r="440" spans="1:11" x14ac:dyDescent="0.25">
      <c r="A440" s="913" t="s">
        <v>501</v>
      </c>
      <c r="B440" s="914"/>
      <c r="C440" s="914"/>
      <c r="D440" s="914"/>
      <c r="E440" s="914"/>
      <c r="F440" s="915"/>
      <c r="G440" s="913" t="s">
        <v>502</v>
      </c>
      <c r="H440" s="914"/>
      <c r="I440" s="914"/>
      <c r="J440" s="914"/>
      <c r="K440" s="915"/>
    </row>
    <row r="441" spans="1:11" x14ac:dyDescent="0.25">
      <c r="A441" s="898"/>
      <c r="B441" s="899"/>
      <c r="C441" s="899"/>
      <c r="D441" s="899"/>
      <c r="E441" s="899"/>
      <c r="F441" s="900"/>
      <c r="G441" s="898"/>
      <c r="H441" s="899"/>
      <c r="I441" s="899"/>
      <c r="J441" s="899"/>
      <c r="K441" s="900"/>
    </row>
    <row r="442" spans="1:11" x14ac:dyDescent="0.25">
      <c r="A442" s="898"/>
      <c r="B442" s="899"/>
      <c r="C442" s="899"/>
      <c r="D442" s="899"/>
      <c r="E442" s="899"/>
      <c r="F442" s="900"/>
      <c r="G442" s="898"/>
      <c r="H442" s="899"/>
      <c r="I442" s="899"/>
      <c r="J442" s="899"/>
      <c r="K442" s="900"/>
    </row>
    <row r="443" spans="1:11" x14ac:dyDescent="0.25">
      <c r="A443" s="898"/>
      <c r="B443" s="899"/>
      <c r="C443" s="899"/>
      <c r="D443" s="899"/>
      <c r="E443" s="899"/>
      <c r="F443" s="900"/>
      <c r="G443" s="898"/>
      <c r="H443" s="899"/>
      <c r="I443" s="899"/>
      <c r="J443" s="899"/>
      <c r="K443" s="900"/>
    </row>
    <row r="444" spans="1:11" x14ac:dyDescent="0.25">
      <c r="A444" s="898"/>
      <c r="B444" s="899"/>
      <c r="C444" s="899"/>
      <c r="D444" s="899"/>
      <c r="E444" s="899"/>
      <c r="F444" s="900"/>
      <c r="G444" s="898"/>
      <c r="H444" s="899"/>
      <c r="I444" s="899"/>
      <c r="J444" s="899"/>
      <c r="K444" s="900"/>
    </row>
    <row r="445" spans="1:11" x14ac:dyDescent="0.25">
      <c r="A445" s="898"/>
      <c r="B445" s="899"/>
      <c r="C445" s="899"/>
      <c r="D445" s="899"/>
      <c r="E445" s="899"/>
      <c r="F445" s="900"/>
      <c r="G445" s="898"/>
      <c r="H445" s="899"/>
      <c r="I445" s="899"/>
      <c r="J445" s="899"/>
      <c r="K445" s="900"/>
    </row>
    <row r="446" spans="1:11" x14ac:dyDescent="0.25">
      <c r="A446" s="898"/>
      <c r="B446" s="899"/>
      <c r="C446" s="899"/>
      <c r="D446" s="899"/>
      <c r="E446" s="899"/>
      <c r="F446" s="900"/>
      <c r="G446" s="898"/>
      <c r="H446" s="899"/>
      <c r="I446" s="899"/>
      <c r="J446" s="899"/>
      <c r="K446" s="900"/>
    </row>
    <row r="447" spans="1:11" x14ac:dyDescent="0.25">
      <c r="A447" s="898"/>
      <c r="B447" s="899"/>
      <c r="C447" s="899"/>
      <c r="D447" s="899"/>
      <c r="E447" s="899"/>
      <c r="F447" s="900"/>
      <c r="G447" s="898"/>
      <c r="H447" s="899"/>
      <c r="I447" s="899"/>
      <c r="J447" s="899"/>
      <c r="K447" s="900"/>
    </row>
    <row r="448" spans="1:11" x14ac:dyDescent="0.25">
      <c r="A448" s="898"/>
      <c r="B448" s="899"/>
      <c r="C448" s="899"/>
      <c r="D448" s="899"/>
      <c r="E448" s="899"/>
      <c r="F448" s="900"/>
      <c r="G448" s="898"/>
      <c r="H448" s="899"/>
      <c r="I448" s="899"/>
      <c r="J448" s="899"/>
      <c r="K448" s="900"/>
    </row>
    <row r="449" spans="1:11" x14ac:dyDescent="0.25">
      <c r="A449" s="898"/>
      <c r="B449" s="899"/>
      <c r="C449" s="899"/>
      <c r="D449" s="899"/>
      <c r="E449" s="899"/>
      <c r="F449" s="900"/>
      <c r="G449" s="898"/>
      <c r="H449" s="899"/>
      <c r="I449" s="899"/>
      <c r="J449" s="899"/>
      <c r="K449" s="900"/>
    </row>
    <row r="450" spans="1:11" x14ac:dyDescent="0.25">
      <c r="A450" s="898"/>
      <c r="B450" s="899"/>
      <c r="C450" s="899"/>
      <c r="D450" s="899"/>
      <c r="E450" s="899"/>
      <c r="F450" s="900"/>
      <c r="G450" s="898"/>
      <c r="H450" s="899"/>
      <c r="I450" s="899"/>
      <c r="J450" s="899"/>
      <c r="K450" s="900"/>
    </row>
    <row r="451" spans="1:11" x14ac:dyDescent="0.25">
      <c r="A451" s="898"/>
      <c r="B451" s="899"/>
      <c r="C451" s="899"/>
      <c r="D451" s="899"/>
      <c r="E451" s="899"/>
      <c r="F451" s="900"/>
      <c r="G451" s="898"/>
      <c r="H451" s="899"/>
      <c r="I451" s="899"/>
      <c r="J451" s="899"/>
      <c r="K451" s="900"/>
    </row>
    <row r="452" spans="1:11" x14ac:dyDescent="0.25">
      <c r="A452" s="898"/>
      <c r="B452" s="899"/>
      <c r="C452" s="899"/>
      <c r="D452" s="899"/>
      <c r="E452" s="899"/>
      <c r="F452" s="900"/>
      <c r="G452" s="898"/>
      <c r="H452" s="899"/>
      <c r="I452" s="899"/>
      <c r="J452" s="899"/>
      <c r="K452" s="900"/>
    </row>
    <row r="453" spans="1:11" ht="15.75" thickBot="1" x14ac:dyDescent="0.3">
      <c r="A453" s="898"/>
      <c r="B453" s="899"/>
      <c r="C453" s="899"/>
      <c r="D453" s="899"/>
      <c r="E453" s="899"/>
      <c r="F453" s="900"/>
      <c r="G453" s="898"/>
      <c r="H453" s="899"/>
      <c r="I453" s="899"/>
      <c r="J453" s="899"/>
      <c r="K453" s="900"/>
    </row>
    <row r="454" spans="1:11" x14ac:dyDescent="0.25">
      <c r="A454" s="1035" t="s">
        <v>1280</v>
      </c>
      <c r="B454" s="1036"/>
      <c r="C454" s="1036"/>
      <c r="D454" s="1036"/>
      <c r="E454" s="1036"/>
      <c r="F454" s="1037"/>
      <c r="G454" s="1035" t="s">
        <v>1281</v>
      </c>
      <c r="H454" s="1036"/>
      <c r="I454" s="1036"/>
      <c r="J454" s="1036"/>
      <c r="K454" s="1037"/>
    </row>
    <row r="455" spans="1:11" ht="29.25" customHeight="1" thickBot="1" x14ac:dyDescent="0.3">
      <c r="A455" s="1038"/>
      <c r="B455" s="1039"/>
      <c r="C455" s="1039"/>
      <c r="D455" s="1039"/>
      <c r="E455" s="1039"/>
      <c r="F455" s="1040"/>
      <c r="G455" s="1038"/>
      <c r="H455" s="1039"/>
      <c r="I455" s="1039"/>
      <c r="J455" s="1039"/>
      <c r="K455" s="1040"/>
    </row>
    <row r="456" spans="1:11" x14ac:dyDescent="0.25">
      <c r="A456" s="913" t="s">
        <v>501</v>
      </c>
      <c r="B456" s="914"/>
      <c r="C456" s="914"/>
      <c r="D456" s="914"/>
      <c r="E456" s="914"/>
      <c r="F456" s="915"/>
      <c r="G456" s="913" t="s">
        <v>502</v>
      </c>
      <c r="H456" s="914"/>
      <c r="I456" s="914"/>
      <c r="J456" s="914"/>
      <c r="K456" s="915"/>
    </row>
    <row r="457" spans="1:11" x14ac:dyDescent="0.25">
      <c r="A457" s="898"/>
      <c r="B457" s="899"/>
      <c r="C457" s="899"/>
      <c r="D457" s="899"/>
      <c r="E457" s="899"/>
      <c r="F457" s="900"/>
      <c r="G457" s="898"/>
      <c r="H457" s="899"/>
      <c r="I457" s="899"/>
      <c r="J457" s="899"/>
      <c r="K457" s="900"/>
    </row>
    <row r="458" spans="1:11" x14ac:dyDescent="0.25">
      <c r="A458" s="898"/>
      <c r="B458" s="899"/>
      <c r="C458" s="899"/>
      <c r="D458" s="899"/>
      <c r="E458" s="899"/>
      <c r="F458" s="900"/>
      <c r="G458" s="898"/>
      <c r="H458" s="899"/>
      <c r="I458" s="899"/>
      <c r="J458" s="899"/>
      <c r="K458" s="900"/>
    </row>
    <row r="459" spans="1:11" x14ac:dyDescent="0.25">
      <c r="A459" s="898"/>
      <c r="B459" s="899"/>
      <c r="C459" s="899"/>
      <c r="D459" s="899"/>
      <c r="E459" s="899"/>
      <c r="F459" s="900"/>
      <c r="G459" s="898"/>
      <c r="H459" s="899"/>
      <c r="I459" s="899"/>
      <c r="J459" s="899"/>
      <c r="K459" s="900"/>
    </row>
    <row r="460" spans="1:11" x14ac:dyDescent="0.25">
      <c r="A460" s="898"/>
      <c r="B460" s="899"/>
      <c r="C460" s="899"/>
      <c r="D460" s="899"/>
      <c r="E460" s="899"/>
      <c r="F460" s="900"/>
      <c r="G460" s="898"/>
      <c r="H460" s="899"/>
      <c r="I460" s="899"/>
      <c r="J460" s="899"/>
      <c r="K460" s="900"/>
    </row>
    <row r="461" spans="1:11" x14ac:dyDescent="0.25">
      <c r="A461" s="898"/>
      <c r="B461" s="899"/>
      <c r="C461" s="899"/>
      <c r="D461" s="899"/>
      <c r="E461" s="899"/>
      <c r="F461" s="900"/>
      <c r="G461" s="898"/>
      <c r="H461" s="899"/>
      <c r="I461" s="899"/>
      <c r="J461" s="899"/>
      <c r="K461" s="900"/>
    </row>
    <row r="462" spans="1:11" x14ac:dyDescent="0.25">
      <c r="A462" s="898"/>
      <c r="B462" s="899"/>
      <c r="C462" s="899"/>
      <c r="D462" s="899"/>
      <c r="E462" s="899"/>
      <c r="F462" s="900"/>
      <c r="G462" s="898"/>
      <c r="H462" s="899"/>
      <c r="I462" s="899"/>
      <c r="J462" s="899"/>
      <c r="K462" s="900"/>
    </row>
    <row r="463" spans="1:11" x14ac:dyDescent="0.25">
      <c r="A463" s="898"/>
      <c r="B463" s="899"/>
      <c r="C463" s="899"/>
      <c r="D463" s="899"/>
      <c r="E463" s="899"/>
      <c r="F463" s="900"/>
      <c r="G463" s="898"/>
      <c r="H463" s="899"/>
      <c r="I463" s="899"/>
      <c r="J463" s="899"/>
      <c r="K463" s="900"/>
    </row>
    <row r="464" spans="1:11" x14ac:dyDescent="0.25">
      <c r="A464" s="898"/>
      <c r="B464" s="899"/>
      <c r="C464" s="899"/>
      <c r="D464" s="899"/>
      <c r="E464" s="899"/>
      <c r="F464" s="900"/>
      <c r="G464" s="898"/>
      <c r="H464" s="899"/>
      <c r="I464" s="899"/>
      <c r="J464" s="899"/>
      <c r="K464" s="900"/>
    </row>
    <row r="465" spans="1:11" x14ac:dyDescent="0.25">
      <c r="A465" s="898"/>
      <c r="B465" s="899"/>
      <c r="C465" s="899"/>
      <c r="D465" s="899"/>
      <c r="E465" s="899"/>
      <c r="F465" s="900"/>
      <c r="G465" s="898"/>
      <c r="H465" s="899"/>
      <c r="I465" s="899"/>
      <c r="J465" s="899"/>
      <c r="K465" s="900"/>
    </row>
    <row r="466" spans="1:11" x14ac:dyDescent="0.25">
      <c r="A466" s="898"/>
      <c r="B466" s="899"/>
      <c r="C466" s="899"/>
      <c r="D466" s="899"/>
      <c r="E466" s="899"/>
      <c r="F466" s="900"/>
      <c r="G466" s="898"/>
      <c r="H466" s="899"/>
      <c r="I466" s="899"/>
      <c r="J466" s="899"/>
      <c r="K466" s="900"/>
    </row>
    <row r="467" spans="1:11" x14ac:dyDescent="0.25">
      <c r="A467" s="898"/>
      <c r="B467" s="899"/>
      <c r="C467" s="899"/>
      <c r="D467" s="899"/>
      <c r="E467" s="899"/>
      <c r="F467" s="900"/>
      <c r="G467" s="898"/>
      <c r="H467" s="899"/>
      <c r="I467" s="899"/>
      <c r="J467" s="899"/>
      <c r="K467" s="900"/>
    </row>
    <row r="468" spans="1:11" x14ac:dyDescent="0.25">
      <c r="A468" s="898"/>
      <c r="B468" s="899"/>
      <c r="C468" s="899"/>
      <c r="D468" s="899"/>
      <c r="E468" s="899"/>
      <c r="F468" s="900"/>
      <c r="G468" s="898"/>
      <c r="H468" s="899"/>
      <c r="I468" s="899"/>
      <c r="J468" s="899"/>
      <c r="K468" s="900"/>
    </row>
    <row r="469" spans="1:11" ht="15.75" thickBot="1" x14ac:dyDescent="0.3">
      <c r="A469" s="898"/>
      <c r="B469" s="899"/>
      <c r="C469" s="899"/>
      <c r="D469" s="899"/>
      <c r="E469" s="899"/>
      <c r="F469" s="900"/>
      <c r="G469" s="898"/>
      <c r="H469" s="899"/>
      <c r="I469" s="899"/>
      <c r="J469" s="899"/>
      <c r="K469" s="900"/>
    </row>
    <row r="470" spans="1:11" x14ac:dyDescent="0.25">
      <c r="A470" s="1035" t="s">
        <v>1282</v>
      </c>
      <c r="B470" s="1036"/>
      <c r="C470" s="1036"/>
      <c r="D470" s="1036"/>
      <c r="E470" s="1036"/>
      <c r="F470" s="1037"/>
      <c r="G470" s="1035" t="s">
        <v>1283</v>
      </c>
      <c r="H470" s="1036"/>
      <c r="I470" s="1036"/>
      <c r="J470" s="1036"/>
      <c r="K470" s="1037"/>
    </row>
    <row r="471" spans="1:11" ht="15.75" thickBot="1" x14ac:dyDescent="0.3">
      <c r="A471" s="1038"/>
      <c r="B471" s="1039"/>
      <c r="C471" s="1039"/>
      <c r="D471" s="1039"/>
      <c r="E471" s="1039"/>
      <c r="F471" s="1040"/>
      <c r="G471" s="1038"/>
      <c r="H471" s="1039"/>
      <c r="I471" s="1039"/>
      <c r="J471" s="1039"/>
      <c r="K471" s="1040"/>
    </row>
    <row r="472" spans="1:11" x14ac:dyDescent="0.25">
      <c r="A472" s="913" t="s">
        <v>501</v>
      </c>
      <c r="B472" s="914"/>
      <c r="C472" s="914"/>
      <c r="D472" s="914"/>
      <c r="E472" s="914"/>
      <c r="F472" s="915"/>
      <c r="G472" s="913" t="s">
        <v>502</v>
      </c>
      <c r="H472" s="914"/>
      <c r="I472" s="914"/>
      <c r="J472" s="914"/>
      <c r="K472" s="915"/>
    </row>
    <row r="473" spans="1:11" x14ac:dyDescent="0.25">
      <c r="A473" s="898"/>
      <c r="B473" s="899"/>
      <c r="C473" s="899"/>
      <c r="D473" s="899"/>
      <c r="E473" s="899"/>
      <c r="F473" s="900"/>
      <c r="G473" s="898"/>
      <c r="H473" s="899"/>
      <c r="I473" s="899"/>
      <c r="J473" s="899"/>
      <c r="K473" s="900"/>
    </row>
    <row r="474" spans="1:11" x14ac:dyDescent="0.25">
      <c r="A474" s="898"/>
      <c r="B474" s="899"/>
      <c r="C474" s="899"/>
      <c r="D474" s="899"/>
      <c r="E474" s="899"/>
      <c r="F474" s="900"/>
      <c r="G474" s="898"/>
      <c r="H474" s="899"/>
      <c r="I474" s="899"/>
      <c r="J474" s="899"/>
      <c r="K474" s="900"/>
    </row>
    <row r="475" spans="1:11" x14ac:dyDescent="0.25">
      <c r="A475" s="898"/>
      <c r="B475" s="899"/>
      <c r="C475" s="899"/>
      <c r="D475" s="899"/>
      <c r="E475" s="899"/>
      <c r="F475" s="900"/>
      <c r="G475" s="898"/>
      <c r="H475" s="899"/>
      <c r="I475" s="899"/>
      <c r="J475" s="899"/>
      <c r="K475" s="900"/>
    </row>
    <row r="476" spans="1:11" x14ac:dyDescent="0.25">
      <c r="A476" s="898"/>
      <c r="B476" s="899"/>
      <c r="C476" s="899"/>
      <c r="D476" s="899"/>
      <c r="E476" s="899"/>
      <c r="F476" s="900"/>
      <c r="G476" s="898"/>
      <c r="H476" s="899"/>
      <c r="I476" s="899"/>
      <c r="J476" s="899"/>
      <c r="K476" s="900"/>
    </row>
    <row r="477" spans="1:11" x14ac:dyDescent="0.25">
      <c r="A477" s="898"/>
      <c r="B477" s="899"/>
      <c r="C477" s="899"/>
      <c r="D477" s="899"/>
      <c r="E477" s="899"/>
      <c r="F477" s="900"/>
      <c r="G477" s="898"/>
      <c r="H477" s="899"/>
      <c r="I477" s="899"/>
      <c r="J477" s="899"/>
      <c r="K477" s="900"/>
    </row>
    <row r="478" spans="1:11" x14ac:dyDescent="0.25">
      <c r="A478" s="898"/>
      <c r="B478" s="899"/>
      <c r="C478" s="899"/>
      <c r="D478" s="899"/>
      <c r="E478" s="899"/>
      <c r="F478" s="900"/>
      <c r="G478" s="898"/>
      <c r="H478" s="899"/>
      <c r="I478" s="899"/>
      <c r="J478" s="899"/>
      <c r="K478" s="900"/>
    </row>
    <row r="479" spans="1:11" x14ac:dyDescent="0.25">
      <c r="A479" s="898"/>
      <c r="B479" s="899"/>
      <c r="C479" s="899"/>
      <c r="D479" s="899"/>
      <c r="E479" s="899"/>
      <c r="F479" s="900"/>
      <c r="G479" s="898"/>
      <c r="H479" s="899"/>
      <c r="I479" s="899"/>
      <c r="J479" s="899"/>
      <c r="K479" s="900"/>
    </row>
    <row r="480" spans="1:11" x14ac:dyDescent="0.25">
      <c r="A480" s="898"/>
      <c r="B480" s="899"/>
      <c r="C480" s="899"/>
      <c r="D480" s="899"/>
      <c r="E480" s="899"/>
      <c r="F480" s="900"/>
      <c r="G480" s="898"/>
      <c r="H480" s="899"/>
      <c r="I480" s="899"/>
      <c r="J480" s="899"/>
      <c r="K480" s="900"/>
    </row>
    <row r="481" spans="1:11" x14ac:dyDescent="0.25">
      <c r="A481" s="898"/>
      <c r="B481" s="899"/>
      <c r="C481" s="899"/>
      <c r="D481" s="899"/>
      <c r="E481" s="899"/>
      <c r="F481" s="900"/>
      <c r="G481" s="898"/>
      <c r="H481" s="899"/>
      <c r="I481" s="899"/>
      <c r="J481" s="899"/>
      <c r="K481" s="900"/>
    </row>
    <row r="482" spans="1:11" x14ac:dyDescent="0.25">
      <c r="A482" s="898"/>
      <c r="B482" s="899"/>
      <c r="C482" s="899"/>
      <c r="D482" s="899"/>
      <c r="E482" s="899"/>
      <c r="F482" s="900"/>
      <c r="G482" s="898"/>
      <c r="H482" s="899"/>
      <c r="I482" s="899"/>
      <c r="J482" s="899"/>
      <c r="K482" s="900"/>
    </row>
    <row r="483" spans="1:11" x14ac:dyDescent="0.25">
      <c r="A483" s="898"/>
      <c r="B483" s="899"/>
      <c r="C483" s="899"/>
      <c r="D483" s="899"/>
      <c r="E483" s="899"/>
      <c r="F483" s="900"/>
      <c r="G483" s="898"/>
      <c r="H483" s="899"/>
      <c r="I483" s="899"/>
      <c r="J483" s="899"/>
      <c r="K483" s="900"/>
    </row>
    <row r="484" spans="1:11" x14ac:dyDescent="0.25">
      <c r="A484" s="898"/>
      <c r="B484" s="899"/>
      <c r="C484" s="899"/>
      <c r="D484" s="899"/>
      <c r="E484" s="899"/>
      <c r="F484" s="900"/>
      <c r="G484" s="898"/>
      <c r="H484" s="899"/>
      <c r="I484" s="899"/>
      <c r="J484" s="899"/>
      <c r="K484" s="900"/>
    </row>
    <row r="485" spans="1:11" ht="15.75" thickBot="1" x14ac:dyDescent="0.3">
      <c r="A485" s="898"/>
      <c r="B485" s="899"/>
      <c r="C485" s="899"/>
      <c r="D485" s="899"/>
      <c r="E485" s="899"/>
      <c r="F485" s="900"/>
      <c r="G485" s="898"/>
      <c r="H485" s="899"/>
      <c r="I485" s="899"/>
      <c r="J485" s="899"/>
      <c r="K485" s="900"/>
    </row>
    <row r="486" spans="1:11" x14ac:dyDescent="0.25">
      <c r="A486" s="1035" t="s">
        <v>1149</v>
      </c>
      <c r="B486" s="1036"/>
      <c r="C486" s="1036"/>
      <c r="D486" s="1036"/>
      <c r="E486" s="1036"/>
      <c r="F486" s="1037"/>
      <c r="G486" s="1035" t="s">
        <v>1284</v>
      </c>
      <c r="H486" s="1036"/>
      <c r="I486" s="1036"/>
      <c r="J486" s="1036"/>
      <c r="K486" s="1037"/>
    </row>
    <row r="487" spans="1:11" ht="15.75" thickBot="1" x14ac:dyDescent="0.3">
      <c r="A487" s="1038"/>
      <c r="B487" s="1039"/>
      <c r="C487" s="1039"/>
      <c r="D487" s="1039"/>
      <c r="E487" s="1039"/>
      <c r="F487" s="1040"/>
      <c r="G487" s="1038"/>
      <c r="H487" s="1039"/>
      <c r="I487" s="1039"/>
      <c r="J487" s="1039"/>
      <c r="K487" s="1040"/>
    </row>
    <row r="488" spans="1:11" x14ac:dyDescent="0.25">
      <c r="A488" s="913" t="s">
        <v>501</v>
      </c>
      <c r="B488" s="914"/>
      <c r="C488" s="914"/>
      <c r="D488" s="914"/>
      <c r="E488" s="914"/>
      <c r="F488" s="915"/>
      <c r="G488" s="913" t="s">
        <v>502</v>
      </c>
      <c r="H488" s="914"/>
      <c r="I488" s="914"/>
      <c r="J488" s="914"/>
      <c r="K488" s="915"/>
    </row>
    <row r="489" spans="1:11" x14ac:dyDescent="0.25">
      <c r="A489" s="898"/>
      <c r="B489" s="899"/>
      <c r="C489" s="899"/>
      <c r="D489" s="899"/>
      <c r="E489" s="899"/>
      <c r="F489" s="900"/>
      <c r="G489" s="898"/>
      <c r="H489" s="899"/>
      <c r="I489" s="899"/>
      <c r="J489" s="899"/>
      <c r="K489" s="900"/>
    </row>
    <row r="490" spans="1:11" x14ac:dyDescent="0.25">
      <c r="A490" s="898"/>
      <c r="B490" s="899"/>
      <c r="C490" s="899"/>
      <c r="D490" s="899"/>
      <c r="E490" s="899"/>
      <c r="F490" s="900"/>
      <c r="G490" s="898"/>
      <c r="H490" s="899"/>
      <c r="I490" s="899"/>
      <c r="J490" s="899"/>
      <c r="K490" s="900"/>
    </row>
    <row r="491" spans="1:11" x14ac:dyDescent="0.25">
      <c r="A491" s="898"/>
      <c r="B491" s="899"/>
      <c r="C491" s="899"/>
      <c r="D491" s="899"/>
      <c r="E491" s="899"/>
      <c r="F491" s="900"/>
      <c r="G491" s="898"/>
      <c r="H491" s="899"/>
      <c r="I491" s="899"/>
      <c r="J491" s="899"/>
      <c r="K491" s="900"/>
    </row>
    <row r="492" spans="1:11" x14ac:dyDescent="0.25">
      <c r="A492" s="898"/>
      <c r="B492" s="899"/>
      <c r="C492" s="899"/>
      <c r="D492" s="899"/>
      <c r="E492" s="899"/>
      <c r="F492" s="900"/>
      <c r="G492" s="898"/>
      <c r="H492" s="899"/>
      <c r="I492" s="899"/>
      <c r="J492" s="899"/>
      <c r="K492" s="900"/>
    </row>
    <row r="493" spans="1:11" x14ac:dyDescent="0.25">
      <c r="A493" s="898"/>
      <c r="B493" s="899"/>
      <c r="C493" s="899"/>
      <c r="D493" s="899"/>
      <c r="E493" s="899"/>
      <c r="F493" s="900"/>
      <c r="G493" s="898"/>
      <c r="H493" s="899"/>
      <c r="I493" s="899"/>
      <c r="J493" s="899"/>
      <c r="K493" s="900"/>
    </row>
    <row r="494" spans="1:11" x14ac:dyDescent="0.25">
      <c r="A494" s="898"/>
      <c r="B494" s="899"/>
      <c r="C494" s="899"/>
      <c r="D494" s="899"/>
      <c r="E494" s="899"/>
      <c r="F494" s="900"/>
      <c r="G494" s="898"/>
      <c r="H494" s="899"/>
      <c r="I494" s="899"/>
      <c r="J494" s="899"/>
      <c r="K494" s="900"/>
    </row>
    <row r="495" spans="1:11" x14ac:dyDescent="0.25">
      <c r="A495" s="898"/>
      <c r="B495" s="899"/>
      <c r="C495" s="899"/>
      <c r="D495" s="899"/>
      <c r="E495" s="899"/>
      <c r="F495" s="900"/>
      <c r="G495" s="898"/>
      <c r="H495" s="899"/>
      <c r="I495" s="899"/>
      <c r="J495" s="899"/>
      <c r="K495" s="900"/>
    </row>
    <row r="496" spans="1:11" x14ac:dyDescent="0.25">
      <c r="A496" s="898"/>
      <c r="B496" s="899"/>
      <c r="C496" s="899"/>
      <c r="D496" s="899"/>
      <c r="E496" s="899"/>
      <c r="F496" s="900"/>
      <c r="G496" s="898"/>
      <c r="H496" s="899"/>
      <c r="I496" s="899"/>
      <c r="J496" s="899"/>
      <c r="K496" s="900"/>
    </row>
    <row r="497" spans="1:11" x14ac:dyDescent="0.25">
      <c r="A497" s="898"/>
      <c r="B497" s="899"/>
      <c r="C497" s="899"/>
      <c r="D497" s="899"/>
      <c r="E497" s="899"/>
      <c r="F497" s="900"/>
      <c r="G497" s="898"/>
      <c r="H497" s="899"/>
      <c r="I497" s="899"/>
      <c r="J497" s="899"/>
      <c r="K497" s="900"/>
    </row>
    <row r="498" spans="1:11" x14ac:dyDescent="0.25">
      <c r="A498" s="898"/>
      <c r="B498" s="899"/>
      <c r="C498" s="899"/>
      <c r="D498" s="899"/>
      <c r="E498" s="899"/>
      <c r="F498" s="900"/>
      <c r="G498" s="898"/>
      <c r="H498" s="899"/>
      <c r="I498" s="899"/>
      <c r="J498" s="899"/>
      <c r="K498" s="900"/>
    </row>
    <row r="499" spans="1:11" x14ac:dyDescent="0.25">
      <c r="A499" s="898"/>
      <c r="B499" s="899"/>
      <c r="C499" s="899"/>
      <c r="D499" s="899"/>
      <c r="E499" s="899"/>
      <c r="F499" s="900"/>
      <c r="G499" s="898"/>
      <c r="H499" s="899"/>
      <c r="I499" s="899"/>
      <c r="J499" s="899"/>
      <c r="K499" s="900"/>
    </row>
    <row r="500" spans="1:11" x14ac:dyDescent="0.25">
      <c r="A500" s="898"/>
      <c r="B500" s="899"/>
      <c r="C500" s="899"/>
      <c r="D500" s="899"/>
      <c r="E500" s="899"/>
      <c r="F500" s="900"/>
      <c r="G500" s="898"/>
      <c r="H500" s="899"/>
      <c r="I500" s="899"/>
      <c r="J500" s="899"/>
      <c r="K500" s="900"/>
    </row>
    <row r="501" spans="1:11" ht="15.75" thickBot="1" x14ac:dyDescent="0.3">
      <c r="A501" s="898"/>
      <c r="B501" s="899"/>
      <c r="C501" s="899"/>
      <c r="D501" s="899"/>
      <c r="E501" s="899"/>
      <c r="F501" s="900"/>
      <c r="G501" s="898"/>
      <c r="H501" s="899"/>
      <c r="I501" s="899"/>
      <c r="J501" s="899"/>
      <c r="K501" s="900"/>
    </row>
    <row r="502" spans="1:11" ht="15" customHeight="1" x14ac:dyDescent="0.25">
      <c r="A502" s="1035" t="s">
        <v>1285</v>
      </c>
      <c r="B502" s="1042"/>
      <c r="C502" s="1042"/>
      <c r="D502" s="1042"/>
      <c r="E502" s="1042"/>
      <c r="F502" s="1043"/>
      <c r="G502" s="1035" t="s">
        <v>1286</v>
      </c>
      <c r="H502" s="1036"/>
      <c r="I502" s="1036"/>
      <c r="J502" s="1036"/>
      <c r="K502" s="1037"/>
    </row>
    <row r="503" spans="1:11" ht="28.5" customHeight="1" thickBot="1" x14ac:dyDescent="0.3">
      <c r="A503" s="1044"/>
      <c r="B503" s="1045"/>
      <c r="C503" s="1045"/>
      <c r="D503" s="1045"/>
      <c r="E503" s="1045"/>
      <c r="F503" s="1046"/>
      <c r="G503" s="1038"/>
      <c r="H503" s="1039"/>
      <c r="I503" s="1039"/>
      <c r="J503" s="1039"/>
      <c r="K503" s="1040"/>
    </row>
    <row r="504" spans="1:11" x14ac:dyDescent="0.25">
      <c r="A504" s="913" t="s">
        <v>501</v>
      </c>
      <c r="B504" s="914"/>
      <c r="C504" s="914"/>
      <c r="D504" s="914"/>
      <c r="E504" s="914"/>
      <c r="F504" s="915"/>
      <c r="G504" s="913" t="s">
        <v>502</v>
      </c>
      <c r="H504" s="914"/>
      <c r="I504" s="914"/>
      <c r="J504" s="914"/>
      <c r="K504" s="915"/>
    </row>
    <row r="505" spans="1:11" x14ac:dyDescent="0.25">
      <c r="A505" s="898"/>
      <c r="B505" s="899"/>
      <c r="C505" s="899"/>
      <c r="D505" s="899"/>
      <c r="E505" s="899"/>
      <c r="F505" s="900"/>
      <c r="G505" s="898"/>
      <c r="H505" s="899"/>
      <c r="I505" s="899"/>
      <c r="J505" s="899"/>
      <c r="K505" s="900"/>
    </row>
    <row r="506" spans="1:11" x14ac:dyDescent="0.25">
      <c r="A506" s="898"/>
      <c r="B506" s="899"/>
      <c r="C506" s="899"/>
      <c r="D506" s="899"/>
      <c r="E506" s="899"/>
      <c r="F506" s="900"/>
      <c r="G506" s="898"/>
      <c r="H506" s="899"/>
      <c r="I506" s="899"/>
      <c r="J506" s="899"/>
      <c r="K506" s="900"/>
    </row>
    <row r="507" spans="1:11" x14ac:dyDescent="0.25">
      <c r="A507" s="898"/>
      <c r="B507" s="899"/>
      <c r="C507" s="899"/>
      <c r="D507" s="899"/>
      <c r="E507" s="899"/>
      <c r="F507" s="900"/>
      <c r="G507" s="898"/>
      <c r="H507" s="899"/>
      <c r="I507" s="899"/>
      <c r="J507" s="899"/>
      <c r="K507" s="900"/>
    </row>
    <row r="508" spans="1:11" x14ac:dyDescent="0.25">
      <c r="A508" s="898"/>
      <c r="B508" s="899"/>
      <c r="C508" s="899"/>
      <c r="D508" s="899"/>
      <c r="E508" s="899"/>
      <c r="F508" s="900"/>
      <c r="G508" s="898"/>
      <c r="H508" s="899"/>
      <c r="I508" s="899"/>
      <c r="J508" s="899"/>
      <c r="K508" s="900"/>
    </row>
    <row r="509" spans="1:11" x14ac:dyDescent="0.25">
      <c r="A509" s="898"/>
      <c r="B509" s="899"/>
      <c r="C509" s="899"/>
      <c r="D509" s="899"/>
      <c r="E509" s="899"/>
      <c r="F509" s="900"/>
      <c r="G509" s="898"/>
      <c r="H509" s="899"/>
      <c r="I509" s="899"/>
      <c r="J509" s="899"/>
      <c r="K509" s="900"/>
    </row>
    <row r="510" spans="1:11" x14ac:dyDescent="0.25">
      <c r="A510" s="898"/>
      <c r="B510" s="899"/>
      <c r="C510" s="899"/>
      <c r="D510" s="899"/>
      <c r="E510" s="899"/>
      <c r="F510" s="900"/>
      <c r="G510" s="898"/>
      <c r="H510" s="899"/>
      <c r="I510" s="899"/>
      <c r="J510" s="899"/>
      <c r="K510" s="900"/>
    </row>
    <row r="511" spans="1:11" x14ac:dyDescent="0.25">
      <c r="A511" s="898"/>
      <c r="B511" s="899"/>
      <c r="C511" s="899"/>
      <c r="D511" s="899"/>
      <c r="E511" s="899"/>
      <c r="F511" s="900"/>
      <c r="G511" s="898"/>
      <c r="H511" s="899"/>
      <c r="I511" s="899"/>
      <c r="J511" s="899"/>
      <c r="K511" s="900"/>
    </row>
    <row r="512" spans="1:11" x14ac:dyDescent="0.25">
      <c r="A512" s="898"/>
      <c r="B512" s="899"/>
      <c r="C512" s="899"/>
      <c r="D512" s="899"/>
      <c r="E512" s="899"/>
      <c r="F512" s="900"/>
      <c r="G512" s="898"/>
      <c r="H512" s="899"/>
      <c r="I512" s="899"/>
      <c r="J512" s="899"/>
      <c r="K512" s="900"/>
    </row>
    <row r="513" spans="1:11" x14ac:dyDescent="0.25">
      <c r="A513" s="898"/>
      <c r="B513" s="899"/>
      <c r="C513" s="899"/>
      <c r="D513" s="899"/>
      <c r="E513" s="899"/>
      <c r="F513" s="900"/>
      <c r="G513" s="898"/>
      <c r="H513" s="899"/>
      <c r="I513" s="899"/>
      <c r="J513" s="899"/>
      <c r="K513" s="900"/>
    </row>
    <row r="514" spans="1:11" x14ac:dyDescent="0.25">
      <c r="A514" s="898"/>
      <c r="B514" s="899"/>
      <c r="C514" s="899"/>
      <c r="D514" s="899"/>
      <c r="E514" s="899"/>
      <c r="F514" s="900"/>
      <c r="G514" s="898"/>
      <c r="H514" s="899"/>
      <c r="I514" s="899"/>
      <c r="J514" s="899"/>
      <c r="K514" s="900"/>
    </row>
    <row r="515" spans="1:11" x14ac:dyDescent="0.25">
      <c r="A515" s="898"/>
      <c r="B515" s="899"/>
      <c r="C515" s="899"/>
      <c r="D515" s="899"/>
      <c r="E515" s="899"/>
      <c r="F515" s="900"/>
      <c r="G515" s="898"/>
      <c r="H515" s="899"/>
      <c r="I515" s="899"/>
      <c r="J515" s="899"/>
      <c r="K515" s="900"/>
    </row>
    <row r="516" spans="1:11" x14ac:dyDescent="0.25">
      <c r="A516" s="898"/>
      <c r="B516" s="899"/>
      <c r="C516" s="899"/>
      <c r="D516" s="899"/>
      <c r="E516" s="899"/>
      <c r="F516" s="900"/>
      <c r="G516" s="898"/>
      <c r="H516" s="899"/>
      <c r="I516" s="899"/>
      <c r="J516" s="899"/>
      <c r="K516" s="900"/>
    </row>
    <row r="517" spans="1:11" ht="15.75" thickBot="1" x14ac:dyDescent="0.3">
      <c r="A517" s="898"/>
      <c r="B517" s="899"/>
      <c r="C517" s="899"/>
      <c r="D517" s="899"/>
      <c r="E517" s="899"/>
      <c r="F517" s="900"/>
      <c r="G517" s="898"/>
      <c r="H517" s="899"/>
      <c r="I517" s="899"/>
      <c r="J517" s="899"/>
      <c r="K517" s="900"/>
    </row>
    <row r="518" spans="1:11" ht="15" customHeight="1" x14ac:dyDescent="0.25">
      <c r="A518" s="1035" t="s">
        <v>1287</v>
      </c>
      <c r="B518" s="1042"/>
      <c r="C518" s="1042"/>
      <c r="D518" s="1042"/>
      <c r="E518" s="1042"/>
      <c r="F518" s="1043"/>
      <c r="G518" s="1035" t="s">
        <v>1288</v>
      </c>
      <c r="H518" s="1036"/>
      <c r="I518" s="1036"/>
      <c r="J518" s="1036"/>
      <c r="K518" s="1037"/>
    </row>
    <row r="519" spans="1:11" ht="34.5" customHeight="1" thickBot="1" x14ac:dyDescent="0.3">
      <c r="A519" s="1044"/>
      <c r="B519" s="1045"/>
      <c r="C519" s="1045"/>
      <c r="D519" s="1045"/>
      <c r="E519" s="1045"/>
      <c r="F519" s="1046"/>
      <c r="G519" s="1038"/>
      <c r="H519" s="1039"/>
      <c r="I519" s="1039"/>
      <c r="J519" s="1039"/>
      <c r="K519" s="1040"/>
    </row>
    <row r="520" spans="1:11" x14ac:dyDescent="0.25">
      <c r="A520" s="913" t="s">
        <v>501</v>
      </c>
      <c r="B520" s="914"/>
      <c r="C520" s="914"/>
      <c r="D520" s="914"/>
      <c r="E520" s="914"/>
      <c r="F520" s="915"/>
      <c r="G520" s="913" t="s">
        <v>502</v>
      </c>
      <c r="H520" s="914"/>
      <c r="I520" s="914"/>
      <c r="J520" s="914"/>
      <c r="K520" s="915"/>
    </row>
    <row r="521" spans="1:11" x14ac:dyDescent="0.25">
      <c r="A521" s="898"/>
      <c r="B521" s="899"/>
      <c r="C521" s="899"/>
      <c r="D521" s="899"/>
      <c r="E521" s="899"/>
      <c r="F521" s="900"/>
      <c r="G521" s="898"/>
      <c r="H521" s="899"/>
      <c r="I521" s="899"/>
      <c r="J521" s="899"/>
      <c r="K521" s="900"/>
    </row>
    <row r="522" spans="1:11" x14ac:dyDescent="0.25">
      <c r="A522" s="898"/>
      <c r="B522" s="899"/>
      <c r="C522" s="899"/>
      <c r="D522" s="899"/>
      <c r="E522" s="899"/>
      <c r="F522" s="900"/>
      <c r="G522" s="898"/>
      <c r="H522" s="899"/>
      <c r="I522" s="899"/>
      <c r="J522" s="899"/>
      <c r="K522" s="900"/>
    </row>
    <row r="523" spans="1:11" x14ac:dyDescent="0.25">
      <c r="A523" s="898"/>
      <c r="B523" s="899"/>
      <c r="C523" s="899"/>
      <c r="D523" s="899"/>
      <c r="E523" s="899"/>
      <c r="F523" s="900"/>
      <c r="G523" s="898"/>
      <c r="H523" s="899"/>
      <c r="I523" s="899"/>
      <c r="J523" s="899"/>
      <c r="K523" s="900"/>
    </row>
    <row r="524" spans="1:11" x14ac:dyDescent="0.25">
      <c r="A524" s="898"/>
      <c r="B524" s="899"/>
      <c r="C524" s="899"/>
      <c r="D524" s="899"/>
      <c r="E524" s="899"/>
      <c r="F524" s="900"/>
      <c r="G524" s="898"/>
      <c r="H524" s="899"/>
      <c r="I524" s="899"/>
      <c r="J524" s="899"/>
      <c r="K524" s="900"/>
    </row>
    <row r="525" spans="1:11" x14ac:dyDescent="0.25">
      <c r="A525" s="898"/>
      <c r="B525" s="899"/>
      <c r="C525" s="899"/>
      <c r="D525" s="899"/>
      <c r="E525" s="899"/>
      <c r="F525" s="900"/>
      <c r="G525" s="898"/>
      <c r="H525" s="899"/>
      <c r="I525" s="899"/>
      <c r="J525" s="899"/>
      <c r="K525" s="900"/>
    </row>
    <row r="526" spans="1:11" x14ac:dyDescent="0.25">
      <c r="A526" s="898"/>
      <c r="B526" s="899"/>
      <c r="C526" s="899"/>
      <c r="D526" s="899"/>
      <c r="E526" s="899"/>
      <c r="F526" s="900"/>
      <c r="G526" s="898"/>
      <c r="H526" s="899"/>
      <c r="I526" s="899"/>
      <c r="J526" s="899"/>
      <c r="K526" s="900"/>
    </row>
    <row r="527" spans="1:11" x14ac:dyDescent="0.25">
      <c r="A527" s="898"/>
      <c r="B527" s="899"/>
      <c r="C527" s="899"/>
      <c r="D527" s="899"/>
      <c r="E527" s="899"/>
      <c r="F527" s="900"/>
      <c r="G527" s="898"/>
      <c r="H527" s="899"/>
      <c r="I527" s="899"/>
      <c r="J527" s="899"/>
      <c r="K527" s="900"/>
    </row>
    <row r="528" spans="1:11" x14ac:dyDescent="0.25">
      <c r="A528" s="898"/>
      <c r="B528" s="899"/>
      <c r="C528" s="899"/>
      <c r="D528" s="899"/>
      <c r="E528" s="899"/>
      <c r="F528" s="900"/>
      <c r="G528" s="898"/>
      <c r="H528" s="899"/>
      <c r="I528" s="899"/>
      <c r="J528" s="899"/>
      <c r="K528" s="900"/>
    </row>
    <row r="529" spans="1:11" x14ac:dyDescent="0.25">
      <c r="A529" s="898"/>
      <c r="B529" s="899"/>
      <c r="C529" s="899"/>
      <c r="D529" s="899"/>
      <c r="E529" s="899"/>
      <c r="F529" s="900"/>
      <c r="G529" s="898"/>
      <c r="H529" s="899"/>
      <c r="I529" s="899"/>
      <c r="J529" s="899"/>
      <c r="K529" s="900"/>
    </row>
    <row r="530" spans="1:11" x14ac:dyDescent="0.25">
      <c r="A530" s="898"/>
      <c r="B530" s="899"/>
      <c r="C530" s="899"/>
      <c r="D530" s="899"/>
      <c r="E530" s="899"/>
      <c r="F530" s="900"/>
      <c r="G530" s="898"/>
      <c r="H530" s="899"/>
      <c r="I530" s="899"/>
      <c r="J530" s="899"/>
      <c r="K530" s="900"/>
    </row>
    <row r="531" spans="1:11" x14ac:dyDescent="0.25">
      <c r="A531" s="898"/>
      <c r="B531" s="899"/>
      <c r="C531" s="899"/>
      <c r="D531" s="899"/>
      <c r="E531" s="899"/>
      <c r="F531" s="900"/>
      <c r="G531" s="898"/>
      <c r="H531" s="899"/>
      <c r="I531" s="899"/>
      <c r="J531" s="899"/>
      <c r="K531" s="900"/>
    </row>
    <row r="532" spans="1:11" x14ac:dyDescent="0.25">
      <c r="A532" s="898"/>
      <c r="B532" s="899"/>
      <c r="C532" s="899"/>
      <c r="D532" s="899"/>
      <c r="E532" s="899"/>
      <c r="F532" s="900"/>
      <c r="G532" s="898"/>
      <c r="H532" s="899"/>
      <c r="I532" s="899"/>
      <c r="J532" s="899"/>
      <c r="K532" s="900"/>
    </row>
    <row r="533" spans="1:11" ht="15.75" thickBot="1" x14ac:dyDescent="0.3">
      <c r="A533" s="898"/>
      <c r="B533" s="899"/>
      <c r="C533" s="899"/>
      <c r="D533" s="899"/>
      <c r="E533" s="899"/>
      <c r="F533" s="900"/>
      <c r="G533" s="898"/>
      <c r="H533" s="899"/>
      <c r="I533" s="899"/>
      <c r="J533" s="899"/>
      <c r="K533" s="900"/>
    </row>
    <row r="534" spans="1:11" ht="15" customHeight="1" x14ac:dyDescent="0.25">
      <c r="A534" s="1035" t="s">
        <v>1289</v>
      </c>
      <c r="B534" s="1042"/>
      <c r="C534" s="1042"/>
      <c r="D534" s="1042"/>
      <c r="E534" s="1042"/>
      <c r="F534" s="1043"/>
      <c r="G534" s="1035" t="s">
        <v>1290</v>
      </c>
      <c r="H534" s="1036"/>
      <c r="I534" s="1036"/>
      <c r="J534" s="1036"/>
      <c r="K534" s="1037"/>
    </row>
    <row r="535" spans="1:11" ht="15.75" thickBot="1" x14ac:dyDescent="0.3">
      <c r="A535" s="1044"/>
      <c r="B535" s="1045"/>
      <c r="C535" s="1045"/>
      <c r="D535" s="1045"/>
      <c r="E535" s="1045"/>
      <c r="F535" s="1046"/>
      <c r="G535" s="1038"/>
      <c r="H535" s="1039"/>
      <c r="I535" s="1039"/>
      <c r="J535" s="1039"/>
      <c r="K535" s="1040"/>
    </row>
    <row r="536" spans="1:11" x14ac:dyDescent="0.25">
      <c r="A536" s="913" t="s">
        <v>501</v>
      </c>
      <c r="B536" s="914"/>
      <c r="C536" s="914"/>
      <c r="D536" s="914"/>
      <c r="E536" s="914"/>
      <c r="F536" s="915"/>
      <c r="G536" s="913" t="s">
        <v>502</v>
      </c>
      <c r="H536" s="914"/>
      <c r="I536" s="914"/>
      <c r="J536" s="914"/>
      <c r="K536" s="915"/>
    </row>
    <row r="537" spans="1:11" x14ac:dyDescent="0.25">
      <c r="A537" s="898"/>
      <c r="B537" s="899"/>
      <c r="C537" s="899"/>
      <c r="D537" s="899"/>
      <c r="E537" s="899"/>
      <c r="F537" s="900"/>
      <c r="G537" s="898"/>
      <c r="H537" s="899"/>
      <c r="I537" s="899"/>
      <c r="J537" s="899"/>
      <c r="K537" s="900"/>
    </row>
    <row r="538" spans="1:11" x14ac:dyDescent="0.25">
      <c r="A538" s="898"/>
      <c r="B538" s="899"/>
      <c r="C538" s="899"/>
      <c r="D538" s="899"/>
      <c r="E538" s="899"/>
      <c r="F538" s="900"/>
      <c r="G538" s="898"/>
      <c r="H538" s="899"/>
      <c r="I538" s="899"/>
      <c r="J538" s="899"/>
      <c r="K538" s="900"/>
    </row>
    <row r="539" spans="1:11" x14ac:dyDescent="0.25">
      <c r="A539" s="898"/>
      <c r="B539" s="899"/>
      <c r="C539" s="899"/>
      <c r="D539" s="899"/>
      <c r="E539" s="899"/>
      <c r="F539" s="900"/>
      <c r="G539" s="898"/>
      <c r="H539" s="899"/>
      <c r="I539" s="899"/>
      <c r="J539" s="899"/>
      <c r="K539" s="900"/>
    </row>
    <row r="540" spans="1:11" x14ac:dyDescent="0.25">
      <c r="A540" s="898"/>
      <c r="B540" s="899"/>
      <c r="C540" s="899"/>
      <c r="D540" s="899"/>
      <c r="E540" s="899"/>
      <c r="F540" s="900"/>
      <c r="G540" s="898"/>
      <c r="H540" s="899"/>
      <c r="I540" s="899"/>
      <c r="J540" s="899"/>
      <c r="K540" s="900"/>
    </row>
    <row r="541" spans="1:11" x14ac:dyDescent="0.25">
      <c r="A541" s="898"/>
      <c r="B541" s="899"/>
      <c r="C541" s="899"/>
      <c r="D541" s="899"/>
      <c r="E541" s="899"/>
      <c r="F541" s="900"/>
      <c r="G541" s="898"/>
      <c r="H541" s="899"/>
      <c r="I541" s="899"/>
      <c r="J541" s="899"/>
      <c r="K541" s="900"/>
    </row>
    <row r="542" spans="1:11" x14ac:dyDescent="0.25">
      <c r="A542" s="898"/>
      <c r="B542" s="899"/>
      <c r="C542" s="899"/>
      <c r="D542" s="899"/>
      <c r="E542" s="899"/>
      <c r="F542" s="900"/>
      <c r="G542" s="898"/>
      <c r="H542" s="899"/>
      <c r="I542" s="899"/>
      <c r="J542" s="899"/>
      <c r="K542" s="900"/>
    </row>
    <row r="543" spans="1:11" x14ac:dyDescent="0.25">
      <c r="A543" s="898"/>
      <c r="B543" s="899"/>
      <c r="C543" s="899"/>
      <c r="D543" s="899"/>
      <c r="E543" s="899"/>
      <c r="F543" s="900"/>
      <c r="G543" s="898"/>
      <c r="H543" s="899"/>
      <c r="I543" s="899"/>
      <c r="J543" s="899"/>
      <c r="K543" s="900"/>
    </row>
    <row r="544" spans="1:11" x14ac:dyDescent="0.25">
      <c r="A544" s="898"/>
      <c r="B544" s="899"/>
      <c r="C544" s="899"/>
      <c r="D544" s="899"/>
      <c r="E544" s="899"/>
      <c r="F544" s="900"/>
      <c r="G544" s="898"/>
      <c r="H544" s="899"/>
      <c r="I544" s="899"/>
      <c r="J544" s="899"/>
      <c r="K544" s="900"/>
    </row>
    <row r="545" spans="1:11" x14ac:dyDescent="0.25">
      <c r="A545" s="898"/>
      <c r="B545" s="899"/>
      <c r="C545" s="899"/>
      <c r="D545" s="899"/>
      <c r="E545" s="899"/>
      <c r="F545" s="900"/>
      <c r="G545" s="898"/>
      <c r="H545" s="899"/>
      <c r="I545" s="899"/>
      <c r="J545" s="899"/>
      <c r="K545" s="900"/>
    </row>
    <row r="546" spans="1:11" x14ac:dyDescent="0.25">
      <c r="A546" s="898"/>
      <c r="B546" s="899"/>
      <c r="C546" s="899"/>
      <c r="D546" s="899"/>
      <c r="E546" s="899"/>
      <c r="F546" s="900"/>
      <c r="G546" s="898"/>
      <c r="H546" s="899"/>
      <c r="I546" s="899"/>
      <c r="J546" s="899"/>
      <c r="K546" s="900"/>
    </row>
    <row r="547" spans="1:11" x14ac:dyDescent="0.25">
      <c r="A547" s="898"/>
      <c r="B547" s="899"/>
      <c r="C547" s="899"/>
      <c r="D547" s="899"/>
      <c r="E547" s="899"/>
      <c r="F547" s="900"/>
      <c r="G547" s="898"/>
      <c r="H547" s="899"/>
      <c r="I547" s="899"/>
      <c r="J547" s="899"/>
      <c r="K547" s="900"/>
    </row>
    <row r="548" spans="1:11" x14ac:dyDescent="0.25">
      <c r="A548" s="898"/>
      <c r="B548" s="899"/>
      <c r="C548" s="899"/>
      <c r="D548" s="899"/>
      <c r="E548" s="899"/>
      <c r="F548" s="900"/>
      <c r="G548" s="898"/>
      <c r="H548" s="899"/>
      <c r="I548" s="899"/>
      <c r="J548" s="899"/>
      <c r="K548" s="900"/>
    </row>
    <row r="549" spans="1:11" ht="15.75" thickBot="1" x14ac:dyDescent="0.3">
      <c r="A549" s="898"/>
      <c r="B549" s="899"/>
      <c r="C549" s="899"/>
      <c r="D549" s="899"/>
      <c r="E549" s="899"/>
      <c r="F549" s="900"/>
      <c r="G549" s="898"/>
      <c r="H549" s="899"/>
      <c r="I549" s="899"/>
      <c r="J549" s="899"/>
      <c r="K549" s="900"/>
    </row>
    <row r="550" spans="1:11" ht="15" customHeight="1" x14ac:dyDescent="0.25">
      <c r="A550" s="1035" t="s">
        <v>1291</v>
      </c>
      <c r="B550" s="1042"/>
      <c r="C550" s="1042"/>
      <c r="D550" s="1042"/>
      <c r="E550" s="1042"/>
      <c r="F550" s="1043"/>
      <c r="G550" s="1035" t="s">
        <v>1292</v>
      </c>
      <c r="H550" s="1036"/>
      <c r="I550" s="1036"/>
      <c r="J550" s="1036"/>
      <c r="K550" s="1037"/>
    </row>
    <row r="551" spans="1:11" ht="15.75" thickBot="1" x14ac:dyDescent="0.3">
      <c r="A551" s="1044"/>
      <c r="B551" s="1045"/>
      <c r="C551" s="1045"/>
      <c r="D551" s="1045"/>
      <c r="E551" s="1045"/>
      <c r="F551" s="1046"/>
      <c r="G551" s="1038"/>
      <c r="H551" s="1039"/>
      <c r="I551" s="1039"/>
      <c r="J551" s="1039"/>
      <c r="K551" s="1040"/>
    </row>
    <row r="552" spans="1:11" x14ac:dyDescent="0.25">
      <c r="A552" s="913" t="s">
        <v>501</v>
      </c>
      <c r="B552" s="914"/>
      <c r="C552" s="914"/>
      <c r="D552" s="914"/>
      <c r="E552" s="914"/>
      <c r="F552" s="915"/>
      <c r="G552" s="913" t="s">
        <v>502</v>
      </c>
      <c r="H552" s="914"/>
      <c r="I552" s="914"/>
      <c r="J552" s="914"/>
      <c r="K552" s="915"/>
    </row>
    <row r="553" spans="1:11" x14ac:dyDescent="0.25">
      <c r="A553" s="898"/>
      <c r="B553" s="899"/>
      <c r="C553" s="899"/>
      <c r="D553" s="899"/>
      <c r="E553" s="899"/>
      <c r="F553" s="900"/>
      <c r="G553" s="898"/>
      <c r="H553" s="899"/>
      <c r="I553" s="899"/>
      <c r="J553" s="899"/>
      <c r="K553" s="900"/>
    </row>
    <row r="554" spans="1:11" x14ac:dyDescent="0.25">
      <c r="A554" s="898"/>
      <c r="B554" s="899"/>
      <c r="C554" s="899"/>
      <c r="D554" s="899"/>
      <c r="E554" s="899"/>
      <c r="F554" s="900"/>
      <c r="G554" s="898"/>
      <c r="H554" s="899"/>
      <c r="I554" s="899"/>
      <c r="J554" s="899"/>
      <c r="K554" s="900"/>
    </row>
    <row r="555" spans="1:11" x14ac:dyDescent="0.25">
      <c r="A555" s="898"/>
      <c r="B555" s="899"/>
      <c r="C555" s="899"/>
      <c r="D555" s="899"/>
      <c r="E555" s="899"/>
      <c r="F555" s="900"/>
      <c r="G555" s="898"/>
      <c r="H555" s="899"/>
      <c r="I555" s="899"/>
      <c r="J555" s="899"/>
      <c r="K555" s="900"/>
    </row>
    <row r="556" spans="1:11" x14ac:dyDescent="0.25">
      <c r="A556" s="898"/>
      <c r="B556" s="899"/>
      <c r="C556" s="899"/>
      <c r="D556" s="899"/>
      <c r="E556" s="899"/>
      <c r="F556" s="900"/>
      <c r="G556" s="898"/>
      <c r="H556" s="899"/>
      <c r="I556" s="899"/>
      <c r="J556" s="899"/>
      <c r="K556" s="900"/>
    </row>
    <row r="557" spans="1:11" x14ac:dyDescent="0.25">
      <c r="A557" s="898"/>
      <c r="B557" s="899"/>
      <c r="C557" s="899"/>
      <c r="D557" s="899"/>
      <c r="E557" s="899"/>
      <c r="F557" s="900"/>
      <c r="G557" s="898"/>
      <c r="H557" s="899"/>
      <c r="I557" s="899"/>
      <c r="J557" s="899"/>
      <c r="K557" s="900"/>
    </row>
    <row r="558" spans="1:11" x14ac:dyDescent="0.25">
      <c r="A558" s="898"/>
      <c r="B558" s="899"/>
      <c r="C558" s="899"/>
      <c r="D558" s="899"/>
      <c r="E558" s="899"/>
      <c r="F558" s="900"/>
      <c r="G558" s="898"/>
      <c r="H558" s="899"/>
      <c r="I558" s="899"/>
      <c r="J558" s="899"/>
      <c r="K558" s="900"/>
    </row>
    <row r="559" spans="1:11" x14ac:dyDescent="0.25">
      <c r="A559" s="898"/>
      <c r="B559" s="899"/>
      <c r="C559" s="899"/>
      <c r="D559" s="899"/>
      <c r="E559" s="899"/>
      <c r="F559" s="900"/>
      <c r="G559" s="898"/>
      <c r="H559" s="899"/>
      <c r="I559" s="899"/>
      <c r="J559" s="899"/>
      <c r="K559" s="900"/>
    </row>
    <row r="560" spans="1:11" x14ac:dyDescent="0.25">
      <c r="A560" s="898"/>
      <c r="B560" s="899"/>
      <c r="C560" s="899"/>
      <c r="D560" s="899"/>
      <c r="E560" s="899"/>
      <c r="F560" s="900"/>
      <c r="G560" s="898"/>
      <c r="H560" s="899"/>
      <c r="I560" s="899"/>
      <c r="J560" s="899"/>
      <c r="K560" s="900"/>
    </row>
    <row r="561" spans="1:11" x14ac:dyDescent="0.25">
      <c r="A561" s="898"/>
      <c r="B561" s="899"/>
      <c r="C561" s="899"/>
      <c r="D561" s="899"/>
      <c r="E561" s="899"/>
      <c r="F561" s="900"/>
      <c r="G561" s="898"/>
      <c r="H561" s="899"/>
      <c r="I561" s="899"/>
      <c r="J561" s="899"/>
      <c r="K561" s="900"/>
    </row>
    <row r="562" spans="1:11" x14ac:dyDescent="0.25">
      <c r="A562" s="898"/>
      <c r="B562" s="899"/>
      <c r="C562" s="899"/>
      <c r="D562" s="899"/>
      <c r="E562" s="899"/>
      <c r="F562" s="900"/>
      <c r="G562" s="898"/>
      <c r="H562" s="899"/>
      <c r="I562" s="899"/>
      <c r="J562" s="899"/>
      <c r="K562" s="900"/>
    </row>
    <row r="563" spans="1:11" x14ac:dyDescent="0.25">
      <c r="A563" s="898"/>
      <c r="B563" s="899"/>
      <c r="C563" s="899"/>
      <c r="D563" s="899"/>
      <c r="E563" s="899"/>
      <c r="F563" s="900"/>
      <c r="G563" s="898"/>
      <c r="H563" s="899"/>
      <c r="I563" s="899"/>
      <c r="J563" s="899"/>
      <c r="K563" s="900"/>
    </row>
    <row r="564" spans="1:11" x14ac:dyDescent="0.25">
      <c r="A564" s="898"/>
      <c r="B564" s="899"/>
      <c r="C564" s="899"/>
      <c r="D564" s="899"/>
      <c r="E564" s="899"/>
      <c r="F564" s="900"/>
      <c r="G564" s="898"/>
      <c r="H564" s="899"/>
      <c r="I564" s="899"/>
      <c r="J564" s="899"/>
      <c r="K564" s="900"/>
    </row>
    <row r="565" spans="1:11" ht="15.75" thickBot="1" x14ac:dyDescent="0.3">
      <c r="A565" s="898"/>
      <c r="B565" s="899"/>
      <c r="C565" s="899"/>
      <c r="D565" s="899"/>
      <c r="E565" s="899"/>
      <c r="F565" s="900"/>
      <c r="G565" s="898"/>
      <c r="H565" s="899"/>
      <c r="I565" s="899"/>
      <c r="J565" s="899"/>
      <c r="K565" s="900"/>
    </row>
    <row r="566" spans="1:11" ht="15" customHeight="1" x14ac:dyDescent="0.25">
      <c r="A566" s="1035" t="s">
        <v>1293</v>
      </c>
      <c r="B566" s="1042"/>
      <c r="C566" s="1042"/>
      <c r="D566" s="1042"/>
      <c r="E566" s="1042"/>
      <c r="F566" s="1043"/>
      <c r="G566" s="1035" t="s">
        <v>1294</v>
      </c>
      <c r="H566" s="1036"/>
      <c r="I566" s="1036"/>
      <c r="J566" s="1036"/>
      <c r="K566" s="1037"/>
    </row>
    <row r="567" spans="1:11" ht="15.75" thickBot="1" x14ac:dyDescent="0.3">
      <c r="A567" s="1044"/>
      <c r="B567" s="1045"/>
      <c r="C567" s="1045"/>
      <c r="D567" s="1045"/>
      <c r="E567" s="1045"/>
      <c r="F567" s="1046"/>
      <c r="G567" s="1038"/>
      <c r="H567" s="1039"/>
      <c r="I567" s="1039"/>
      <c r="J567" s="1039"/>
      <c r="K567" s="1040"/>
    </row>
  </sheetData>
  <mergeCells count="145">
    <mergeCell ref="A550:F551"/>
    <mergeCell ref="G550:K551"/>
    <mergeCell ref="A552:F565"/>
    <mergeCell ref="G552:K565"/>
    <mergeCell ref="A566:F567"/>
    <mergeCell ref="G566:K567"/>
    <mergeCell ref="A520:F533"/>
    <mergeCell ref="G520:K533"/>
    <mergeCell ref="A534:F535"/>
    <mergeCell ref="G534:K535"/>
    <mergeCell ref="A536:F549"/>
    <mergeCell ref="G536:K549"/>
    <mergeCell ref="A502:F503"/>
    <mergeCell ref="G502:K503"/>
    <mergeCell ref="A504:F517"/>
    <mergeCell ref="G504:K517"/>
    <mergeCell ref="A518:F519"/>
    <mergeCell ref="G518:K519"/>
    <mergeCell ref="A472:F485"/>
    <mergeCell ref="G472:K485"/>
    <mergeCell ref="A486:F487"/>
    <mergeCell ref="G486:K487"/>
    <mergeCell ref="A488:F501"/>
    <mergeCell ref="G488:K501"/>
    <mergeCell ref="A454:F455"/>
    <mergeCell ref="G454:K455"/>
    <mergeCell ref="A456:F469"/>
    <mergeCell ref="G456:K469"/>
    <mergeCell ref="A470:F471"/>
    <mergeCell ref="G470:K471"/>
    <mergeCell ref="A424:F437"/>
    <mergeCell ref="G424:K437"/>
    <mergeCell ref="A438:F439"/>
    <mergeCell ref="G438:K439"/>
    <mergeCell ref="A440:F453"/>
    <mergeCell ref="G440:K453"/>
    <mergeCell ref="A406:F407"/>
    <mergeCell ref="G406:K407"/>
    <mergeCell ref="A408:F421"/>
    <mergeCell ref="G408:K421"/>
    <mergeCell ref="A422:F423"/>
    <mergeCell ref="G422:K423"/>
    <mergeCell ref="A376:F389"/>
    <mergeCell ref="G376:K389"/>
    <mergeCell ref="A390:F391"/>
    <mergeCell ref="G390:K391"/>
    <mergeCell ref="A392:F405"/>
    <mergeCell ref="G392:K405"/>
    <mergeCell ref="A358:F359"/>
    <mergeCell ref="G358:K359"/>
    <mergeCell ref="A360:F373"/>
    <mergeCell ref="G360:K373"/>
    <mergeCell ref="A374:F375"/>
    <mergeCell ref="G374:K375"/>
    <mergeCell ref="A328:F341"/>
    <mergeCell ref="G328:K341"/>
    <mergeCell ref="A342:F343"/>
    <mergeCell ref="G342:K343"/>
    <mergeCell ref="A344:F357"/>
    <mergeCell ref="G344:K357"/>
    <mergeCell ref="A310:F311"/>
    <mergeCell ref="G310:K311"/>
    <mergeCell ref="A312:F325"/>
    <mergeCell ref="G312:K325"/>
    <mergeCell ref="A326:F327"/>
    <mergeCell ref="G326:K327"/>
    <mergeCell ref="A279:F293"/>
    <mergeCell ref="G279:K293"/>
    <mergeCell ref="A294:F295"/>
    <mergeCell ref="G294:K295"/>
    <mergeCell ref="A296:F309"/>
    <mergeCell ref="G296:K309"/>
    <mergeCell ref="A260:F261"/>
    <mergeCell ref="G260:K261"/>
    <mergeCell ref="A262:F276"/>
    <mergeCell ref="G262:K276"/>
    <mergeCell ref="A277:F278"/>
    <mergeCell ref="G277:K278"/>
    <mergeCell ref="A228:F242"/>
    <mergeCell ref="G228:K242"/>
    <mergeCell ref="A243:F244"/>
    <mergeCell ref="G243:K244"/>
    <mergeCell ref="A245:F259"/>
    <mergeCell ref="G245:K259"/>
    <mergeCell ref="A197:F198"/>
    <mergeCell ref="G197:K198"/>
    <mergeCell ref="A212:F225"/>
    <mergeCell ref="G212:K225"/>
    <mergeCell ref="A226:F227"/>
    <mergeCell ref="G226:K227"/>
    <mergeCell ref="A167:F180"/>
    <mergeCell ref="G167:K180"/>
    <mergeCell ref="A181:F182"/>
    <mergeCell ref="G181:K182"/>
    <mergeCell ref="A183:F196"/>
    <mergeCell ref="G183:K196"/>
    <mergeCell ref="A150:F150"/>
    <mergeCell ref="G150:K150"/>
    <mergeCell ref="A151:F164"/>
    <mergeCell ref="G151:K164"/>
    <mergeCell ref="A165:F166"/>
    <mergeCell ref="G165:K166"/>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6:F37"/>
    <mergeCell ref="G36:K37"/>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2368B7-7B5C-413C-805A-DF4FF57C42AD}">
  <dimension ref="B1:L101"/>
  <sheetViews>
    <sheetView zoomScaleNormal="100" zoomScaleSheetLayoutView="100" zoomScalePageLayoutView="90" workbookViewId="0">
      <selection activeCell="M74" sqref="M74"/>
    </sheetView>
  </sheetViews>
  <sheetFormatPr baseColWidth="10" defaultColWidth="11.42578125" defaultRowHeight="15" x14ac:dyDescent="0.25"/>
  <cols>
    <col min="1" max="1" width="3.7109375" style="129" customWidth="1"/>
    <col min="2" max="2" width="4.7109375" style="129" customWidth="1"/>
    <col min="3" max="3" width="8.28515625" style="129" customWidth="1"/>
    <col min="4" max="4" width="8" style="129" customWidth="1"/>
    <col min="5" max="5" width="11.42578125" style="129"/>
    <col min="6" max="6" width="12" style="129" customWidth="1"/>
    <col min="7" max="7" width="8.42578125" style="129" customWidth="1"/>
    <col min="8" max="8" width="8.5703125" style="129" customWidth="1"/>
    <col min="9" max="9" width="20.28515625" style="129" customWidth="1"/>
    <col min="10" max="10" width="9.140625" style="129" customWidth="1"/>
    <col min="11" max="11" width="6.28515625" style="129" customWidth="1"/>
    <col min="12" max="12" width="8.85546875" style="129" customWidth="1"/>
    <col min="13" max="13" width="11.42578125" style="129" customWidth="1"/>
    <col min="14" max="16384" width="11.42578125" style="129"/>
  </cols>
  <sheetData>
    <row r="1" spans="2:12" ht="27.75" customHeight="1" x14ac:dyDescent="0.25">
      <c r="B1" s="957" t="s">
        <v>251</v>
      </c>
      <c r="C1" s="883"/>
      <c r="D1" s="883"/>
      <c r="E1" s="883"/>
      <c r="F1" s="883"/>
      <c r="G1" s="883"/>
      <c r="H1" s="883"/>
      <c r="I1" s="883"/>
      <c r="J1" s="883"/>
      <c r="K1" s="883"/>
      <c r="L1" s="939"/>
    </row>
    <row r="2" spans="2:12" ht="11.25" customHeight="1" x14ac:dyDescent="0.25">
      <c r="B2" s="958"/>
      <c r="C2" s="884"/>
      <c r="D2" s="884"/>
      <c r="E2" s="884"/>
      <c r="F2" s="884"/>
      <c r="G2" s="884"/>
      <c r="H2" s="884"/>
      <c r="I2" s="884"/>
      <c r="J2" s="884"/>
      <c r="K2" s="884"/>
      <c r="L2" s="941"/>
    </row>
    <row r="3" spans="2:12" ht="24.95" customHeight="1" x14ac:dyDescent="0.25">
      <c r="B3" s="1047" t="s">
        <v>289</v>
      </c>
      <c r="C3" s="942"/>
      <c r="D3" s="942"/>
      <c r="E3" s="943"/>
      <c r="F3" s="97">
        <v>44279</v>
      </c>
      <c r="G3" s="944" t="s">
        <v>290</v>
      </c>
      <c r="H3" s="942"/>
      <c r="I3" s="943"/>
      <c r="J3" s="945">
        <v>44285</v>
      </c>
      <c r="K3" s="942"/>
      <c r="L3" s="1048"/>
    </row>
    <row r="4" spans="2:12" x14ac:dyDescent="0.25">
      <c r="B4" s="961" t="s">
        <v>250</v>
      </c>
      <c r="C4" s="946"/>
      <c r="D4" s="946"/>
      <c r="E4" s="946"/>
      <c r="F4" s="946"/>
      <c r="G4" s="946"/>
      <c r="H4" s="947"/>
      <c r="I4" s="352" t="s">
        <v>488</v>
      </c>
      <c r="J4" s="352" t="s">
        <v>2</v>
      </c>
      <c r="K4" s="1049" t="s">
        <v>0</v>
      </c>
      <c r="L4" s="1050"/>
    </row>
    <row r="5" spans="2:12" x14ac:dyDescent="0.25">
      <c r="B5" s="1041"/>
      <c r="C5" s="948"/>
      <c r="D5" s="948"/>
      <c r="E5" s="948"/>
      <c r="F5" s="948"/>
      <c r="G5" s="948"/>
      <c r="H5" s="949"/>
      <c r="I5" s="270" t="s">
        <v>489</v>
      </c>
      <c r="J5" s="352">
        <v>2</v>
      </c>
      <c r="K5" s="1049" t="s">
        <v>291</v>
      </c>
      <c r="L5" s="1050"/>
    </row>
    <row r="6" spans="2:12" ht="15.75" customHeight="1" x14ac:dyDescent="0.25">
      <c r="B6" s="898" t="s">
        <v>451</v>
      </c>
      <c r="C6" s="899"/>
      <c r="D6" s="899"/>
      <c r="E6" s="899"/>
      <c r="F6" s="899"/>
      <c r="G6" s="900"/>
      <c r="H6" s="898" t="s">
        <v>452</v>
      </c>
      <c r="I6" s="899"/>
      <c r="J6" s="899"/>
      <c r="K6" s="899"/>
      <c r="L6" s="900"/>
    </row>
    <row r="7" spans="2:12" x14ac:dyDescent="0.25">
      <c r="B7" s="898"/>
      <c r="C7" s="899"/>
      <c r="D7" s="899"/>
      <c r="E7" s="899"/>
      <c r="F7" s="899"/>
      <c r="G7" s="900"/>
      <c r="H7" s="898"/>
      <c r="I7" s="899"/>
      <c r="J7" s="899"/>
      <c r="K7" s="899"/>
      <c r="L7" s="900"/>
    </row>
    <row r="8" spans="2:12" x14ac:dyDescent="0.25">
      <c r="B8" s="898"/>
      <c r="C8" s="899"/>
      <c r="D8" s="899"/>
      <c r="E8" s="899"/>
      <c r="F8" s="899"/>
      <c r="G8" s="900"/>
      <c r="H8" s="898"/>
      <c r="I8" s="899"/>
      <c r="J8" s="899"/>
      <c r="K8" s="899"/>
      <c r="L8" s="900"/>
    </row>
    <row r="9" spans="2:12" x14ac:dyDescent="0.25">
      <c r="B9" s="898"/>
      <c r="C9" s="899"/>
      <c r="D9" s="899"/>
      <c r="E9" s="899"/>
      <c r="F9" s="899"/>
      <c r="G9" s="900"/>
      <c r="H9" s="898"/>
      <c r="I9" s="899"/>
      <c r="J9" s="899"/>
      <c r="K9" s="899"/>
      <c r="L9" s="900"/>
    </row>
    <row r="10" spans="2:12" x14ac:dyDescent="0.25">
      <c r="B10" s="898"/>
      <c r="C10" s="899"/>
      <c r="D10" s="899"/>
      <c r="E10" s="899"/>
      <c r="F10" s="899"/>
      <c r="G10" s="900"/>
      <c r="H10" s="898"/>
      <c r="I10" s="899"/>
      <c r="J10" s="899"/>
      <c r="K10" s="899"/>
      <c r="L10" s="900"/>
    </row>
    <row r="11" spans="2:12" x14ac:dyDescent="0.25">
      <c r="B11" s="898"/>
      <c r="C11" s="899"/>
      <c r="D11" s="899"/>
      <c r="E11" s="899"/>
      <c r="F11" s="899"/>
      <c r="G11" s="900"/>
      <c r="H11" s="898"/>
      <c r="I11" s="899"/>
      <c r="J11" s="899"/>
      <c r="K11" s="899"/>
      <c r="L11" s="900"/>
    </row>
    <row r="12" spans="2:12" x14ac:dyDescent="0.25">
      <c r="B12" s="898"/>
      <c r="C12" s="899"/>
      <c r="D12" s="899"/>
      <c r="E12" s="899"/>
      <c r="F12" s="899"/>
      <c r="G12" s="900"/>
      <c r="H12" s="898"/>
      <c r="I12" s="899"/>
      <c r="J12" s="899"/>
      <c r="K12" s="899"/>
      <c r="L12" s="900"/>
    </row>
    <row r="13" spans="2:12" x14ac:dyDescent="0.25">
      <c r="B13" s="898"/>
      <c r="C13" s="899"/>
      <c r="D13" s="899"/>
      <c r="E13" s="899"/>
      <c r="F13" s="899"/>
      <c r="G13" s="900"/>
      <c r="H13" s="898"/>
      <c r="I13" s="899"/>
      <c r="J13" s="899"/>
      <c r="K13" s="899"/>
      <c r="L13" s="900"/>
    </row>
    <row r="14" spans="2:12" x14ac:dyDescent="0.25">
      <c r="B14" s="898"/>
      <c r="C14" s="899"/>
      <c r="D14" s="899"/>
      <c r="E14" s="899"/>
      <c r="F14" s="899"/>
      <c r="G14" s="900"/>
      <c r="H14" s="898"/>
      <c r="I14" s="899"/>
      <c r="J14" s="899"/>
      <c r="K14" s="899"/>
      <c r="L14" s="900"/>
    </row>
    <row r="15" spans="2:12" x14ac:dyDescent="0.25">
      <c r="B15" s="898"/>
      <c r="C15" s="899"/>
      <c r="D15" s="899"/>
      <c r="E15" s="899"/>
      <c r="F15" s="899"/>
      <c r="G15" s="900"/>
      <c r="H15" s="898"/>
      <c r="I15" s="899"/>
      <c r="J15" s="899"/>
      <c r="K15" s="899"/>
      <c r="L15" s="900"/>
    </row>
    <row r="16" spans="2:12" x14ac:dyDescent="0.25">
      <c r="B16" s="898"/>
      <c r="C16" s="899"/>
      <c r="D16" s="899"/>
      <c r="E16" s="899"/>
      <c r="F16" s="899"/>
      <c r="G16" s="900"/>
      <c r="H16" s="898"/>
      <c r="I16" s="899"/>
      <c r="J16" s="899"/>
      <c r="K16" s="899"/>
      <c r="L16" s="900"/>
    </row>
    <row r="17" spans="2:12" x14ac:dyDescent="0.25">
      <c r="B17" s="898"/>
      <c r="C17" s="899"/>
      <c r="D17" s="899"/>
      <c r="E17" s="899"/>
      <c r="F17" s="899"/>
      <c r="G17" s="900"/>
      <c r="H17" s="898"/>
      <c r="I17" s="899"/>
      <c r="J17" s="899"/>
      <c r="K17" s="899"/>
      <c r="L17" s="900"/>
    </row>
    <row r="18" spans="2:12" x14ac:dyDescent="0.25">
      <c r="B18" s="898"/>
      <c r="C18" s="899"/>
      <c r="D18" s="899"/>
      <c r="E18" s="899"/>
      <c r="F18" s="899"/>
      <c r="G18" s="900"/>
      <c r="H18" s="898"/>
      <c r="I18" s="899"/>
      <c r="J18" s="899"/>
      <c r="K18" s="899"/>
      <c r="L18" s="900"/>
    </row>
    <row r="19" spans="2:12" ht="15.75" thickBot="1" x14ac:dyDescent="0.3">
      <c r="B19" s="898"/>
      <c r="C19" s="899"/>
      <c r="D19" s="899"/>
      <c r="E19" s="899"/>
      <c r="F19" s="899"/>
      <c r="G19" s="900"/>
      <c r="H19" s="898"/>
      <c r="I19" s="899"/>
      <c r="J19" s="899"/>
      <c r="K19" s="899"/>
      <c r="L19" s="900"/>
    </row>
    <row r="20" spans="2:12" ht="15" customHeight="1" x14ac:dyDescent="0.25">
      <c r="B20" s="1051" t="s">
        <v>1093</v>
      </c>
      <c r="C20" s="1052"/>
      <c r="D20" s="1052"/>
      <c r="E20" s="1052"/>
      <c r="F20" s="1052"/>
      <c r="G20" s="1053"/>
      <c r="H20" s="1051" t="s">
        <v>1102</v>
      </c>
      <c r="I20" s="1052"/>
      <c r="J20" s="1052"/>
      <c r="K20" s="1052"/>
      <c r="L20" s="1053"/>
    </row>
    <row r="21" spans="2:12" ht="18" customHeight="1" thickBot="1" x14ac:dyDescent="0.3">
      <c r="B21" s="1054"/>
      <c r="C21" s="1055"/>
      <c r="D21" s="1055"/>
      <c r="E21" s="1055"/>
      <c r="F21" s="1055"/>
      <c r="G21" s="1056"/>
      <c r="H21" s="1054"/>
      <c r="I21" s="1055"/>
      <c r="J21" s="1055"/>
      <c r="K21" s="1055"/>
      <c r="L21" s="1056"/>
    </row>
    <row r="22" spans="2:12" ht="15.75" customHeight="1" x14ac:dyDescent="0.25">
      <c r="B22" s="913" t="s">
        <v>499</v>
      </c>
      <c r="C22" s="914"/>
      <c r="D22" s="914"/>
      <c r="E22" s="914"/>
      <c r="F22" s="914"/>
      <c r="G22" s="915"/>
      <c r="H22" s="913" t="s">
        <v>500</v>
      </c>
      <c r="I22" s="914"/>
      <c r="J22" s="914"/>
      <c r="K22" s="914"/>
      <c r="L22" s="915"/>
    </row>
    <row r="23" spans="2:12" x14ac:dyDescent="0.25">
      <c r="B23" s="898"/>
      <c r="C23" s="899"/>
      <c r="D23" s="899"/>
      <c r="E23" s="899"/>
      <c r="F23" s="899"/>
      <c r="G23" s="900"/>
      <c r="H23" s="898"/>
      <c r="I23" s="899"/>
      <c r="J23" s="899"/>
      <c r="K23" s="899"/>
      <c r="L23" s="900"/>
    </row>
    <row r="24" spans="2:12" x14ac:dyDescent="0.25">
      <c r="B24" s="898"/>
      <c r="C24" s="899"/>
      <c r="D24" s="899"/>
      <c r="E24" s="899"/>
      <c r="F24" s="899"/>
      <c r="G24" s="900"/>
      <c r="H24" s="898"/>
      <c r="I24" s="899"/>
      <c r="J24" s="899"/>
      <c r="K24" s="899"/>
      <c r="L24" s="900"/>
    </row>
    <row r="25" spans="2:12" x14ac:dyDescent="0.25">
      <c r="B25" s="898"/>
      <c r="C25" s="899"/>
      <c r="D25" s="899"/>
      <c r="E25" s="899"/>
      <c r="F25" s="899"/>
      <c r="G25" s="900"/>
      <c r="H25" s="898"/>
      <c r="I25" s="899"/>
      <c r="J25" s="899"/>
      <c r="K25" s="899"/>
      <c r="L25" s="900"/>
    </row>
    <row r="26" spans="2:12" x14ac:dyDescent="0.25">
      <c r="B26" s="898"/>
      <c r="C26" s="899"/>
      <c r="D26" s="899"/>
      <c r="E26" s="899"/>
      <c r="F26" s="899"/>
      <c r="G26" s="900"/>
      <c r="H26" s="898"/>
      <c r="I26" s="899"/>
      <c r="J26" s="899"/>
      <c r="K26" s="899"/>
      <c r="L26" s="900"/>
    </row>
    <row r="27" spans="2:12" x14ac:dyDescent="0.25">
      <c r="B27" s="898"/>
      <c r="C27" s="899"/>
      <c r="D27" s="899"/>
      <c r="E27" s="899"/>
      <c r="F27" s="899"/>
      <c r="G27" s="900"/>
      <c r="H27" s="898"/>
      <c r="I27" s="899"/>
      <c r="J27" s="899"/>
      <c r="K27" s="899"/>
      <c r="L27" s="900"/>
    </row>
    <row r="28" spans="2:12" x14ac:dyDescent="0.25">
      <c r="B28" s="898"/>
      <c r="C28" s="899"/>
      <c r="D28" s="899"/>
      <c r="E28" s="899"/>
      <c r="F28" s="899"/>
      <c r="G28" s="900"/>
      <c r="H28" s="898"/>
      <c r="I28" s="899"/>
      <c r="J28" s="899"/>
      <c r="K28" s="899"/>
      <c r="L28" s="900"/>
    </row>
    <row r="29" spans="2:12" x14ac:dyDescent="0.25">
      <c r="B29" s="898"/>
      <c r="C29" s="899"/>
      <c r="D29" s="899"/>
      <c r="E29" s="899"/>
      <c r="F29" s="899"/>
      <c r="G29" s="900"/>
      <c r="H29" s="898"/>
      <c r="I29" s="899"/>
      <c r="J29" s="899"/>
      <c r="K29" s="899"/>
      <c r="L29" s="900"/>
    </row>
    <row r="30" spans="2:12" x14ac:dyDescent="0.25">
      <c r="B30" s="898"/>
      <c r="C30" s="899"/>
      <c r="D30" s="899"/>
      <c r="E30" s="899"/>
      <c r="F30" s="899"/>
      <c r="G30" s="900"/>
      <c r="H30" s="898"/>
      <c r="I30" s="899"/>
      <c r="J30" s="899"/>
      <c r="K30" s="899"/>
      <c r="L30" s="900"/>
    </row>
    <row r="31" spans="2:12" x14ac:dyDescent="0.25">
      <c r="B31" s="898"/>
      <c r="C31" s="899"/>
      <c r="D31" s="899"/>
      <c r="E31" s="899"/>
      <c r="F31" s="899"/>
      <c r="G31" s="900"/>
      <c r="H31" s="898"/>
      <c r="I31" s="899"/>
      <c r="J31" s="899"/>
      <c r="K31" s="899"/>
      <c r="L31" s="900"/>
    </row>
    <row r="32" spans="2:12" x14ac:dyDescent="0.25">
      <c r="B32" s="898"/>
      <c r="C32" s="899"/>
      <c r="D32" s="899"/>
      <c r="E32" s="899"/>
      <c r="F32" s="899"/>
      <c r="G32" s="900"/>
      <c r="H32" s="898"/>
      <c r="I32" s="899"/>
      <c r="J32" s="899"/>
      <c r="K32" s="899"/>
      <c r="L32" s="900"/>
    </row>
    <row r="33" spans="2:12" x14ac:dyDescent="0.25">
      <c r="B33" s="898"/>
      <c r="C33" s="899"/>
      <c r="D33" s="899"/>
      <c r="E33" s="899"/>
      <c r="F33" s="899"/>
      <c r="G33" s="900"/>
      <c r="H33" s="898"/>
      <c r="I33" s="899"/>
      <c r="J33" s="899"/>
      <c r="K33" s="899"/>
      <c r="L33" s="900"/>
    </row>
    <row r="34" spans="2:12" x14ac:dyDescent="0.25">
      <c r="B34" s="898"/>
      <c r="C34" s="899"/>
      <c r="D34" s="899"/>
      <c r="E34" s="899"/>
      <c r="F34" s="899"/>
      <c r="G34" s="900"/>
      <c r="H34" s="898"/>
      <c r="I34" s="899"/>
      <c r="J34" s="899"/>
      <c r="K34" s="899"/>
      <c r="L34" s="900"/>
    </row>
    <row r="35" spans="2:12" ht="15.75" thickBot="1" x14ac:dyDescent="0.3">
      <c r="B35" s="898"/>
      <c r="C35" s="899"/>
      <c r="D35" s="899"/>
      <c r="E35" s="899"/>
      <c r="F35" s="899"/>
      <c r="G35" s="900"/>
      <c r="H35" s="898"/>
      <c r="I35" s="899"/>
      <c r="J35" s="899"/>
      <c r="K35" s="899"/>
      <c r="L35" s="900"/>
    </row>
    <row r="36" spans="2:12" ht="15" customHeight="1" x14ac:dyDescent="0.25">
      <c r="B36" s="1051" t="s">
        <v>1376</v>
      </c>
      <c r="C36" s="1052"/>
      <c r="D36" s="1052"/>
      <c r="E36" s="1052"/>
      <c r="F36" s="1052"/>
      <c r="G36" s="1053"/>
      <c r="H36" s="1051" t="s">
        <v>1160</v>
      </c>
      <c r="I36" s="1052"/>
      <c r="J36" s="1052"/>
      <c r="K36" s="1052"/>
      <c r="L36" s="1053"/>
    </row>
    <row r="37" spans="2:12" ht="18" customHeight="1" thickBot="1" x14ac:dyDescent="0.3">
      <c r="B37" s="1054"/>
      <c r="C37" s="1055"/>
      <c r="D37" s="1055"/>
      <c r="E37" s="1055"/>
      <c r="F37" s="1055"/>
      <c r="G37" s="1056"/>
      <c r="H37" s="1054"/>
      <c r="I37" s="1055"/>
      <c r="J37" s="1055"/>
      <c r="K37" s="1055"/>
      <c r="L37" s="1056"/>
    </row>
    <row r="38" spans="2:12" x14ac:dyDescent="0.25">
      <c r="B38" s="913" t="s">
        <v>501</v>
      </c>
      <c r="C38" s="914"/>
      <c r="D38" s="914"/>
      <c r="E38" s="914"/>
      <c r="F38" s="914"/>
      <c r="G38" s="915"/>
      <c r="H38" s="913" t="s">
        <v>502</v>
      </c>
      <c r="I38" s="914"/>
      <c r="J38" s="914"/>
      <c r="K38" s="914"/>
      <c r="L38" s="915"/>
    </row>
    <row r="39" spans="2:12" x14ac:dyDescent="0.25">
      <c r="B39" s="898"/>
      <c r="C39" s="899"/>
      <c r="D39" s="899"/>
      <c r="E39" s="899"/>
      <c r="F39" s="899"/>
      <c r="G39" s="900"/>
      <c r="H39" s="898"/>
      <c r="I39" s="899"/>
      <c r="J39" s="899"/>
      <c r="K39" s="899"/>
      <c r="L39" s="900"/>
    </row>
    <row r="40" spans="2:12" x14ac:dyDescent="0.25">
      <c r="B40" s="898"/>
      <c r="C40" s="899"/>
      <c r="D40" s="899"/>
      <c r="E40" s="899"/>
      <c r="F40" s="899"/>
      <c r="G40" s="900"/>
      <c r="H40" s="898"/>
      <c r="I40" s="899"/>
      <c r="J40" s="899"/>
      <c r="K40" s="899"/>
      <c r="L40" s="900"/>
    </row>
    <row r="41" spans="2:12" x14ac:dyDescent="0.25">
      <c r="B41" s="898"/>
      <c r="C41" s="899"/>
      <c r="D41" s="899"/>
      <c r="E41" s="899"/>
      <c r="F41" s="899"/>
      <c r="G41" s="900"/>
      <c r="H41" s="898"/>
      <c r="I41" s="899"/>
      <c r="J41" s="899"/>
      <c r="K41" s="899"/>
      <c r="L41" s="900"/>
    </row>
    <row r="42" spans="2:12" x14ac:dyDescent="0.25">
      <c r="B42" s="898"/>
      <c r="C42" s="899"/>
      <c r="D42" s="899"/>
      <c r="E42" s="899"/>
      <c r="F42" s="899"/>
      <c r="G42" s="900"/>
      <c r="H42" s="898"/>
      <c r="I42" s="899"/>
      <c r="J42" s="899"/>
      <c r="K42" s="899"/>
      <c r="L42" s="900"/>
    </row>
    <row r="43" spans="2:12" x14ac:dyDescent="0.25">
      <c r="B43" s="898"/>
      <c r="C43" s="899"/>
      <c r="D43" s="899"/>
      <c r="E43" s="899"/>
      <c r="F43" s="899"/>
      <c r="G43" s="900"/>
      <c r="H43" s="898"/>
      <c r="I43" s="899"/>
      <c r="J43" s="899"/>
      <c r="K43" s="899"/>
      <c r="L43" s="900"/>
    </row>
    <row r="44" spans="2:12" x14ac:dyDescent="0.25">
      <c r="B44" s="898"/>
      <c r="C44" s="899"/>
      <c r="D44" s="899"/>
      <c r="E44" s="899"/>
      <c r="F44" s="899"/>
      <c r="G44" s="900"/>
      <c r="H44" s="898"/>
      <c r="I44" s="899"/>
      <c r="J44" s="899"/>
      <c r="K44" s="899"/>
      <c r="L44" s="900"/>
    </row>
    <row r="45" spans="2:12" x14ac:dyDescent="0.25">
      <c r="B45" s="898"/>
      <c r="C45" s="899"/>
      <c r="D45" s="899"/>
      <c r="E45" s="899"/>
      <c r="F45" s="899"/>
      <c r="G45" s="900"/>
      <c r="H45" s="898"/>
      <c r="I45" s="899"/>
      <c r="J45" s="899"/>
      <c r="K45" s="899"/>
      <c r="L45" s="900"/>
    </row>
    <row r="46" spans="2:12" x14ac:dyDescent="0.25">
      <c r="B46" s="898"/>
      <c r="C46" s="899"/>
      <c r="D46" s="899"/>
      <c r="E46" s="899"/>
      <c r="F46" s="899"/>
      <c r="G46" s="900"/>
      <c r="H46" s="898"/>
      <c r="I46" s="899"/>
      <c r="J46" s="899"/>
      <c r="K46" s="899"/>
      <c r="L46" s="900"/>
    </row>
    <row r="47" spans="2:12" x14ac:dyDescent="0.25">
      <c r="B47" s="898"/>
      <c r="C47" s="899"/>
      <c r="D47" s="899"/>
      <c r="E47" s="899"/>
      <c r="F47" s="899"/>
      <c r="G47" s="900"/>
      <c r="H47" s="898"/>
      <c r="I47" s="899"/>
      <c r="J47" s="899"/>
      <c r="K47" s="899"/>
      <c r="L47" s="900"/>
    </row>
    <row r="48" spans="2:12" x14ac:dyDescent="0.25">
      <c r="B48" s="898"/>
      <c r="C48" s="899"/>
      <c r="D48" s="899"/>
      <c r="E48" s="899"/>
      <c r="F48" s="899"/>
      <c r="G48" s="900"/>
      <c r="H48" s="898"/>
      <c r="I48" s="899"/>
      <c r="J48" s="899"/>
      <c r="K48" s="899"/>
      <c r="L48" s="900"/>
    </row>
    <row r="49" spans="2:12" x14ac:dyDescent="0.25">
      <c r="B49" s="898"/>
      <c r="C49" s="899"/>
      <c r="D49" s="899"/>
      <c r="E49" s="899"/>
      <c r="F49" s="899"/>
      <c r="G49" s="900"/>
      <c r="H49" s="898"/>
      <c r="I49" s="899"/>
      <c r="J49" s="899"/>
      <c r="K49" s="899"/>
      <c r="L49" s="900"/>
    </row>
    <row r="50" spans="2:12" x14ac:dyDescent="0.25">
      <c r="B50" s="898"/>
      <c r="C50" s="899"/>
      <c r="D50" s="899"/>
      <c r="E50" s="899"/>
      <c r="F50" s="899"/>
      <c r="G50" s="900"/>
      <c r="H50" s="898"/>
      <c r="I50" s="899"/>
      <c r="J50" s="899"/>
      <c r="K50" s="899"/>
      <c r="L50" s="900"/>
    </row>
    <row r="51" spans="2:12" ht="15.75" thickBot="1" x14ac:dyDescent="0.3">
      <c r="B51" s="898"/>
      <c r="C51" s="899"/>
      <c r="D51" s="899"/>
      <c r="E51" s="899"/>
      <c r="F51" s="899"/>
      <c r="G51" s="900"/>
      <c r="H51" s="898"/>
      <c r="I51" s="899"/>
      <c r="J51" s="899"/>
      <c r="K51" s="899"/>
      <c r="L51" s="900"/>
    </row>
    <row r="52" spans="2:12" ht="15" customHeight="1" x14ac:dyDescent="0.25">
      <c r="B52" s="1051" t="s">
        <v>1377</v>
      </c>
      <c r="C52" s="1052"/>
      <c r="D52" s="1052"/>
      <c r="E52" s="1052"/>
      <c r="F52" s="1052"/>
      <c r="G52" s="1053"/>
      <c r="H52" s="1057" t="s">
        <v>1378</v>
      </c>
      <c r="I52" s="1058"/>
      <c r="J52" s="1058"/>
      <c r="K52" s="1058"/>
      <c r="L52" s="1059"/>
    </row>
    <row r="53" spans="2:12" ht="15.75" thickBot="1" x14ac:dyDescent="0.3">
      <c r="B53" s="1054"/>
      <c r="C53" s="1055"/>
      <c r="D53" s="1055"/>
      <c r="E53" s="1055"/>
      <c r="F53" s="1055"/>
      <c r="G53" s="1056"/>
      <c r="H53" s="1060"/>
      <c r="I53" s="1061"/>
      <c r="J53" s="1061"/>
      <c r="K53" s="1061"/>
      <c r="L53" s="1062"/>
    </row>
    <row r="54" spans="2:12" x14ac:dyDescent="0.25">
      <c r="B54" s="913" t="s">
        <v>501</v>
      </c>
      <c r="C54" s="914"/>
      <c r="D54" s="914"/>
      <c r="E54" s="914"/>
      <c r="F54" s="914"/>
      <c r="G54" s="915"/>
      <c r="H54" s="913" t="s">
        <v>502</v>
      </c>
      <c r="I54" s="914"/>
      <c r="J54" s="914"/>
      <c r="K54" s="914"/>
      <c r="L54" s="915"/>
    </row>
    <row r="55" spans="2:12" x14ac:dyDescent="0.25">
      <c r="B55" s="898"/>
      <c r="C55" s="899"/>
      <c r="D55" s="899"/>
      <c r="E55" s="899"/>
      <c r="F55" s="899"/>
      <c r="G55" s="900"/>
      <c r="H55" s="898"/>
      <c r="I55" s="899"/>
      <c r="J55" s="899"/>
      <c r="K55" s="899"/>
      <c r="L55" s="900"/>
    </row>
    <row r="56" spans="2:12" x14ac:dyDescent="0.25">
      <c r="B56" s="898"/>
      <c r="C56" s="899"/>
      <c r="D56" s="899"/>
      <c r="E56" s="899"/>
      <c r="F56" s="899"/>
      <c r="G56" s="900"/>
      <c r="H56" s="898"/>
      <c r="I56" s="899"/>
      <c r="J56" s="899"/>
      <c r="K56" s="899"/>
      <c r="L56" s="900"/>
    </row>
    <row r="57" spans="2:12" x14ac:dyDescent="0.25">
      <c r="B57" s="898"/>
      <c r="C57" s="899"/>
      <c r="D57" s="899"/>
      <c r="E57" s="899"/>
      <c r="F57" s="899"/>
      <c r="G57" s="900"/>
      <c r="H57" s="898"/>
      <c r="I57" s="899"/>
      <c r="J57" s="899"/>
      <c r="K57" s="899"/>
      <c r="L57" s="900"/>
    </row>
    <row r="58" spans="2:12" x14ac:dyDescent="0.25">
      <c r="B58" s="898"/>
      <c r="C58" s="899"/>
      <c r="D58" s="899"/>
      <c r="E58" s="899"/>
      <c r="F58" s="899"/>
      <c r="G58" s="900"/>
      <c r="H58" s="898"/>
      <c r="I58" s="899"/>
      <c r="J58" s="899"/>
      <c r="K58" s="899"/>
      <c r="L58" s="900"/>
    </row>
    <row r="59" spans="2:12" x14ac:dyDescent="0.25">
      <c r="B59" s="898"/>
      <c r="C59" s="899"/>
      <c r="D59" s="899"/>
      <c r="E59" s="899"/>
      <c r="F59" s="899"/>
      <c r="G59" s="900"/>
      <c r="H59" s="898"/>
      <c r="I59" s="899"/>
      <c r="J59" s="899"/>
      <c r="K59" s="899"/>
      <c r="L59" s="900"/>
    </row>
    <row r="60" spans="2:12" x14ac:dyDescent="0.25">
      <c r="B60" s="898"/>
      <c r="C60" s="899"/>
      <c r="D60" s="899"/>
      <c r="E60" s="899"/>
      <c r="F60" s="899"/>
      <c r="G60" s="900"/>
      <c r="H60" s="898"/>
      <c r="I60" s="899"/>
      <c r="J60" s="899"/>
      <c r="K60" s="899"/>
      <c r="L60" s="900"/>
    </row>
    <row r="61" spans="2:12" x14ac:dyDescent="0.25">
      <c r="B61" s="898"/>
      <c r="C61" s="899"/>
      <c r="D61" s="899"/>
      <c r="E61" s="899"/>
      <c r="F61" s="899"/>
      <c r="G61" s="900"/>
      <c r="H61" s="898"/>
      <c r="I61" s="899"/>
      <c r="J61" s="899"/>
      <c r="K61" s="899"/>
      <c r="L61" s="900"/>
    </row>
    <row r="62" spans="2:12" x14ac:dyDescent="0.25">
      <c r="B62" s="898"/>
      <c r="C62" s="899"/>
      <c r="D62" s="899"/>
      <c r="E62" s="899"/>
      <c r="F62" s="899"/>
      <c r="G62" s="900"/>
      <c r="H62" s="898"/>
      <c r="I62" s="899"/>
      <c r="J62" s="899"/>
      <c r="K62" s="899"/>
      <c r="L62" s="900"/>
    </row>
    <row r="63" spans="2:12" x14ac:dyDescent="0.25">
      <c r="B63" s="898"/>
      <c r="C63" s="899"/>
      <c r="D63" s="899"/>
      <c r="E63" s="899"/>
      <c r="F63" s="899"/>
      <c r="G63" s="900"/>
      <c r="H63" s="898"/>
      <c r="I63" s="899"/>
      <c r="J63" s="899"/>
      <c r="K63" s="899"/>
      <c r="L63" s="900"/>
    </row>
    <row r="64" spans="2:12" x14ac:dyDescent="0.25">
      <c r="B64" s="898"/>
      <c r="C64" s="899"/>
      <c r="D64" s="899"/>
      <c r="E64" s="899"/>
      <c r="F64" s="899"/>
      <c r="G64" s="900"/>
      <c r="H64" s="898"/>
      <c r="I64" s="899"/>
      <c r="J64" s="899"/>
      <c r="K64" s="899"/>
      <c r="L64" s="900"/>
    </row>
    <row r="65" spans="2:12" x14ac:dyDescent="0.25">
      <c r="B65" s="898"/>
      <c r="C65" s="899"/>
      <c r="D65" s="899"/>
      <c r="E65" s="899"/>
      <c r="F65" s="899"/>
      <c r="G65" s="900"/>
      <c r="H65" s="898"/>
      <c r="I65" s="899"/>
      <c r="J65" s="899"/>
      <c r="K65" s="899"/>
      <c r="L65" s="900"/>
    </row>
    <row r="66" spans="2:12" x14ac:dyDescent="0.25">
      <c r="B66" s="898"/>
      <c r="C66" s="899"/>
      <c r="D66" s="899"/>
      <c r="E66" s="899"/>
      <c r="F66" s="899"/>
      <c r="G66" s="900"/>
      <c r="H66" s="898"/>
      <c r="I66" s="899"/>
      <c r="J66" s="899"/>
      <c r="K66" s="899"/>
      <c r="L66" s="900"/>
    </row>
    <row r="67" spans="2:12" ht="15.75" thickBot="1" x14ac:dyDescent="0.3">
      <c r="B67" s="898"/>
      <c r="C67" s="899"/>
      <c r="D67" s="899"/>
      <c r="E67" s="899"/>
      <c r="F67" s="899"/>
      <c r="G67" s="900"/>
      <c r="H67" s="898"/>
      <c r="I67" s="899"/>
      <c r="J67" s="899"/>
      <c r="K67" s="899"/>
      <c r="L67" s="900"/>
    </row>
    <row r="68" spans="2:12" ht="15" customHeight="1" x14ac:dyDescent="0.25">
      <c r="B68" s="1057" t="s">
        <v>1379</v>
      </c>
      <c r="C68" s="1058"/>
      <c r="D68" s="1058"/>
      <c r="E68" s="1058"/>
      <c r="F68" s="1058"/>
      <c r="G68" s="1059"/>
      <c r="H68" s="1057" t="s">
        <v>1380</v>
      </c>
      <c r="I68" s="1058"/>
      <c r="J68" s="1058"/>
      <c r="K68" s="1058"/>
      <c r="L68" s="1059"/>
    </row>
    <row r="69" spans="2:12" ht="15.75" thickBot="1" x14ac:dyDescent="0.3">
      <c r="B69" s="1060"/>
      <c r="C69" s="1061"/>
      <c r="D69" s="1061"/>
      <c r="E69" s="1061"/>
      <c r="F69" s="1061"/>
      <c r="G69" s="1062"/>
      <c r="H69" s="1060"/>
      <c r="I69" s="1061"/>
      <c r="J69" s="1061"/>
      <c r="K69" s="1061"/>
      <c r="L69" s="1062"/>
    </row>
    <row r="70" spans="2:12" x14ac:dyDescent="0.25">
      <c r="B70" s="913" t="s">
        <v>958</v>
      </c>
      <c r="C70" s="914"/>
      <c r="D70" s="914"/>
      <c r="E70" s="914"/>
      <c r="F70" s="914"/>
      <c r="G70" s="915"/>
      <c r="H70" s="913" t="s">
        <v>959</v>
      </c>
      <c r="I70" s="914"/>
      <c r="J70" s="914"/>
      <c r="K70" s="914"/>
      <c r="L70" s="915"/>
    </row>
    <row r="71" spans="2:12" x14ac:dyDescent="0.25">
      <c r="B71" s="898"/>
      <c r="C71" s="899"/>
      <c r="D71" s="899"/>
      <c r="E71" s="899"/>
      <c r="F71" s="899"/>
      <c r="G71" s="900"/>
      <c r="H71" s="898"/>
      <c r="I71" s="899"/>
      <c r="J71" s="899"/>
      <c r="K71" s="899"/>
      <c r="L71" s="900"/>
    </row>
    <row r="72" spans="2:12" x14ac:dyDescent="0.25">
      <c r="B72" s="898"/>
      <c r="C72" s="899"/>
      <c r="D72" s="899"/>
      <c r="E72" s="899"/>
      <c r="F72" s="899"/>
      <c r="G72" s="900"/>
      <c r="H72" s="898"/>
      <c r="I72" s="899"/>
      <c r="J72" s="899"/>
      <c r="K72" s="899"/>
      <c r="L72" s="900"/>
    </row>
    <row r="73" spans="2:12" x14ac:dyDescent="0.25">
      <c r="B73" s="898"/>
      <c r="C73" s="899"/>
      <c r="D73" s="899"/>
      <c r="E73" s="899"/>
      <c r="F73" s="899"/>
      <c r="G73" s="900"/>
      <c r="H73" s="898"/>
      <c r="I73" s="899"/>
      <c r="J73" s="899"/>
      <c r="K73" s="899"/>
      <c r="L73" s="900"/>
    </row>
    <row r="74" spans="2:12" x14ac:dyDescent="0.25">
      <c r="B74" s="898"/>
      <c r="C74" s="899"/>
      <c r="D74" s="899"/>
      <c r="E74" s="899"/>
      <c r="F74" s="899"/>
      <c r="G74" s="900"/>
      <c r="H74" s="898"/>
      <c r="I74" s="899"/>
      <c r="J74" s="899"/>
      <c r="K74" s="899"/>
      <c r="L74" s="900"/>
    </row>
    <row r="75" spans="2:12" x14ac:dyDescent="0.25">
      <c r="B75" s="898"/>
      <c r="C75" s="899"/>
      <c r="D75" s="899"/>
      <c r="E75" s="899"/>
      <c r="F75" s="899"/>
      <c r="G75" s="900"/>
      <c r="H75" s="898"/>
      <c r="I75" s="899"/>
      <c r="J75" s="899"/>
      <c r="K75" s="899"/>
      <c r="L75" s="900"/>
    </row>
    <row r="76" spans="2:12" x14ac:dyDescent="0.25">
      <c r="B76" s="898"/>
      <c r="C76" s="899"/>
      <c r="D76" s="899"/>
      <c r="E76" s="899"/>
      <c r="F76" s="899"/>
      <c r="G76" s="900"/>
      <c r="H76" s="898"/>
      <c r="I76" s="899"/>
      <c r="J76" s="899"/>
      <c r="K76" s="899"/>
      <c r="L76" s="900"/>
    </row>
    <row r="77" spans="2:12" x14ac:dyDescent="0.25">
      <c r="B77" s="898"/>
      <c r="C77" s="899"/>
      <c r="D77" s="899"/>
      <c r="E77" s="899"/>
      <c r="F77" s="899"/>
      <c r="G77" s="900"/>
      <c r="H77" s="898"/>
      <c r="I77" s="899"/>
      <c r="J77" s="899"/>
      <c r="K77" s="899"/>
      <c r="L77" s="900"/>
    </row>
    <row r="78" spans="2:12" x14ac:dyDescent="0.25">
      <c r="B78" s="898"/>
      <c r="C78" s="899"/>
      <c r="D78" s="899"/>
      <c r="E78" s="899"/>
      <c r="F78" s="899"/>
      <c r="G78" s="900"/>
      <c r="H78" s="898"/>
      <c r="I78" s="899"/>
      <c r="J78" s="899"/>
      <c r="K78" s="899"/>
      <c r="L78" s="900"/>
    </row>
    <row r="79" spans="2:12" x14ac:dyDescent="0.25">
      <c r="B79" s="898"/>
      <c r="C79" s="899"/>
      <c r="D79" s="899"/>
      <c r="E79" s="899"/>
      <c r="F79" s="899"/>
      <c r="G79" s="900"/>
      <c r="H79" s="898"/>
      <c r="I79" s="899"/>
      <c r="J79" s="899"/>
      <c r="K79" s="899"/>
      <c r="L79" s="900"/>
    </row>
    <row r="80" spans="2:12" x14ac:dyDescent="0.25">
      <c r="B80" s="898"/>
      <c r="C80" s="899"/>
      <c r="D80" s="899"/>
      <c r="E80" s="899"/>
      <c r="F80" s="899"/>
      <c r="G80" s="900"/>
      <c r="H80" s="898"/>
      <c r="I80" s="899"/>
      <c r="J80" s="899"/>
      <c r="K80" s="899"/>
      <c r="L80" s="900"/>
    </row>
    <row r="81" spans="2:12" x14ac:dyDescent="0.25">
      <c r="B81" s="898"/>
      <c r="C81" s="899"/>
      <c r="D81" s="899"/>
      <c r="E81" s="899"/>
      <c r="F81" s="899"/>
      <c r="G81" s="900"/>
      <c r="H81" s="898"/>
      <c r="I81" s="899"/>
      <c r="J81" s="899"/>
      <c r="K81" s="899"/>
      <c r="L81" s="900"/>
    </row>
    <row r="82" spans="2:12" x14ac:dyDescent="0.25">
      <c r="B82" s="898"/>
      <c r="C82" s="899"/>
      <c r="D82" s="899"/>
      <c r="E82" s="899"/>
      <c r="F82" s="899"/>
      <c r="G82" s="900"/>
      <c r="H82" s="898"/>
      <c r="I82" s="899"/>
      <c r="J82" s="899"/>
      <c r="K82" s="899"/>
      <c r="L82" s="900"/>
    </row>
    <row r="83" spans="2:12" ht="15.75" thickBot="1" x14ac:dyDescent="0.3">
      <c r="B83" s="898"/>
      <c r="C83" s="899"/>
      <c r="D83" s="899"/>
      <c r="E83" s="899"/>
      <c r="F83" s="899"/>
      <c r="G83" s="900"/>
      <c r="H83" s="898"/>
      <c r="I83" s="899"/>
      <c r="J83" s="899"/>
      <c r="K83" s="899"/>
      <c r="L83" s="900"/>
    </row>
    <row r="84" spans="2:12" ht="15" customHeight="1" x14ac:dyDescent="0.25">
      <c r="B84" s="1051" t="s">
        <v>1381</v>
      </c>
      <c r="C84" s="1052"/>
      <c r="D84" s="1052"/>
      <c r="E84" s="1052"/>
      <c r="F84" s="1052"/>
      <c r="G84" s="1053"/>
      <c r="H84" s="1051" t="s">
        <v>1382</v>
      </c>
      <c r="I84" s="1052"/>
      <c r="J84" s="1052"/>
      <c r="K84" s="1052"/>
      <c r="L84" s="1053"/>
    </row>
    <row r="85" spans="2:12" ht="15.75" thickBot="1" x14ac:dyDescent="0.3">
      <c r="B85" s="1054"/>
      <c r="C85" s="1055"/>
      <c r="D85" s="1055"/>
      <c r="E85" s="1055"/>
      <c r="F85" s="1055"/>
      <c r="G85" s="1056"/>
      <c r="H85" s="1054"/>
      <c r="I85" s="1055"/>
      <c r="J85" s="1055"/>
      <c r="K85" s="1055"/>
      <c r="L85" s="1056"/>
    </row>
    <row r="86" spans="2:12" x14ac:dyDescent="0.25">
      <c r="B86" s="913" t="s">
        <v>960</v>
      </c>
      <c r="C86" s="914"/>
      <c r="D86" s="914"/>
      <c r="E86" s="914"/>
      <c r="F86" s="914"/>
      <c r="G86" s="915"/>
      <c r="H86" s="913" t="s">
        <v>961</v>
      </c>
      <c r="I86" s="914"/>
      <c r="J86" s="914"/>
      <c r="K86" s="914"/>
      <c r="L86" s="915"/>
    </row>
    <row r="87" spans="2:12" x14ac:dyDescent="0.25">
      <c r="B87" s="898"/>
      <c r="C87" s="899"/>
      <c r="D87" s="899"/>
      <c r="E87" s="899"/>
      <c r="F87" s="899"/>
      <c r="G87" s="900"/>
      <c r="H87" s="898"/>
      <c r="I87" s="899"/>
      <c r="J87" s="899"/>
      <c r="K87" s="899"/>
      <c r="L87" s="900"/>
    </row>
    <row r="88" spans="2:12" x14ac:dyDescent="0.25">
      <c r="B88" s="898"/>
      <c r="C88" s="899"/>
      <c r="D88" s="899"/>
      <c r="E88" s="899"/>
      <c r="F88" s="899"/>
      <c r="G88" s="900"/>
      <c r="H88" s="898"/>
      <c r="I88" s="899"/>
      <c r="J88" s="899"/>
      <c r="K88" s="899"/>
      <c r="L88" s="900"/>
    </row>
    <row r="89" spans="2:12" x14ac:dyDescent="0.25">
      <c r="B89" s="898"/>
      <c r="C89" s="899"/>
      <c r="D89" s="899"/>
      <c r="E89" s="899"/>
      <c r="F89" s="899"/>
      <c r="G89" s="900"/>
      <c r="H89" s="898"/>
      <c r="I89" s="899"/>
      <c r="J89" s="899"/>
      <c r="K89" s="899"/>
      <c r="L89" s="900"/>
    </row>
    <row r="90" spans="2:12" x14ac:dyDescent="0.25">
      <c r="B90" s="898"/>
      <c r="C90" s="899"/>
      <c r="D90" s="899"/>
      <c r="E90" s="899"/>
      <c r="F90" s="899"/>
      <c r="G90" s="900"/>
      <c r="H90" s="898"/>
      <c r="I90" s="899"/>
      <c r="J90" s="899"/>
      <c r="K90" s="899"/>
      <c r="L90" s="900"/>
    </row>
    <row r="91" spans="2:12" x14ac:dyDescent="0.25">
      <c r="B91" s="898"/>
      <c r="C91" s="899"/>
      <c r="D91" s="899"/>
      <c r="E91" s="899"/>
      <c r="F91" s="899"/>
      <c r="G91" s="900"/>
      <c r="H91" s="898"/>
      <c r="I91" s="899"/>
      <c r="J91" s="899"/>
      <c r="K91" s="899"/>
      <c r="L91" s="900"/>
    </row>
    <row r="92" spans="2:12" x14ac:dyDescent="0.25">
      <c r="B92" s="898"/>
      <c r="C92" s="899"/>
      <c r="D92" s="899"/>
      <c r="E92" s="899"/>
      <c r="F92" s="899"/>
      <c r="G92" s="900"/>
      <c r="H92" s="898"/>
      <c r="I92" s="899"/>
      <c r="J92" s="899"/>
      <c r="K92" s="899"/>
      <c r="L92" s="900"/>
    </row>
    <row r="93" spans="2:12" x14ac:dyDescent="0.25">
      <c r="B93" s="898"/>
      <c r="C93" s="899"/>
      <c r="D93" s="899"/>
      <c r="E93" s="899"/>
      <c r="F93" s="899"/>
      <c r="G93" s="900"/>
      <c r="H93" s="898"/>
      <c r="I93" s="899"/>
      <c r="J93" s="899"/>
      <c r="K93" s="899"/>
      <c r="L93" s="900"/>
    </row>
    <row r="94" spans="2:12" x14ac:dyDescent="0.25">
      <c r="B94" s="898"/>
      <c r="C94" s="899"/>
      <c r="D94" s="899"/>
      <c r="E94" s="899"/>
      <c r="F94" s="899"/>
      <c r="G94" s="900"/>
      <c r="H94" s="898"/>
      <c r="I94" s="899"/>
      <c r="J94" s="899"/>
      <c r="K94" s="899"/>
      <c r="L94" s="900"/>
    </row>
    <row r="95" spans="2:12" x14ac:dyDescent="0.25">
      <c r="B95" s="898"/>
      <c r="C95" s="899"/>
      <c r="D95" s="899"/>
      <c r="E95" s="899"/>
      <c r="F95" s="899"/>
      <c r="G95" s="900"/>
      <c r="H95" s="898"/>
      <c r="I95" s="899"/>
      <c r="J95" s="899"/>
      <c r="K95" s="899"/>
      <c r="L95" s="900"/>
    </row>
    <row r="96" spans="2:12" x14ac:dyDescent="0.25">
      <c r="B96" s="898"/>
      <c r="C96" s="899"/>
      <c r="D96" s="899"/>
      <c r="E96" s="899"/>
      <c r="F96" s="899"/>
      <c r="G96" s="900"/>
      <c r="H96" s="898"/>
      <c r="I96" s="899"/>
      <c r="J96" s="899"/>
      <c r="K96" s="899"/>
      <c r="L96" s="900"/>
    </row>
    <row r="97" spans="2:12" x14ac:dyDescent="0.25">
      <c r="B97" s="898"/>
      <c r="C97" s="899"/>
      <c r="D97" s="899"/>
      <c r="E97" s="899"/>
      <c r="F97" s="899"/>
      <c r="G97" s="900"/>
      <c r="H97" s="898"/>
      <c r="I97" s="899"/>
      <c r="J97" s="899"/>
      <c r="K97" s="899"/>
      <c r="L97" s="900"/>
    </row>
    <row r="98" spans="2:12" x14ac:dyDescent="0.25">
      <c r="B98" s="898"/>
      <c r="C98" s="899"/>
      <c r="D98" s="899"/>
      <c r="E98" s="899"/>
      <c r="F98" s="899"/>
      <c r="G98" s="900"/>
      <c r="H98" s="898"/>
      <c r="I98" s="899"/>
      <c r="J98" s="899"/>
      <c r="K98" s="899"/>
      <c r="L98" s="900"/>
    </row>
    <row r="99" spans="2:12" ht="15.75" thickBot="1" x14ac:dyDescent="0.3">
      <c r="B99" s="898"/>
      <c r="C99" s="899"/>
      <c r="D99" s="899"/>
      <c r="E99" s="899"/>
      <c r="F99" s="899"/>
      <c r="G99" s="900"/>
      <c r="H99" s="898"/>
      <c r="I99" s="899"/>
      <c r="J99" s="899"/>
      <c r="K99" s="899"/>
      <c r="L99" s="900"/>
    </row>
    <row r="100" spans="2:12" ht="15" customHeight="1" x14ac:dyDescent="0.25">
      <c r="B100" s="1051" t="s">
        <v>1161</v>
      </c>
      <c r="C100" s="1052"/>
      <c r="D100" s="1052"/>
      <c r="E100" s="1052"/>
      <c r="F100" s="1052"/>
      <c r="G100" s="1053"/>
      <c r="H100" s="1051" t="s">
        <v>1383</v>
      </c>
      <c r="I100" s="1052"/>
      <c r="J100" s="1052"/>
      <c r="K100" s="1052"/>
      <c r="L100" s="1053"/>
    </row>
    <row r="101" spans="2:12" ht="15.75" thickBot="1" x14ac:dyDescent="0.3">
      <c r="B101" s="1054"/>
      <c r="C101" s="1055"/>
      <c r="D101" s="1055"/>
      <c r="E101" s="1055"/>
      <c r="F101" s="1055"/>
      <c r="G101" s="1056"/>
      <c r="H101" s="1054"/>
      <c r="I101" s="1055"/>
      <c r="J101" s="1055"/>
      <c r="K101" s="1055"/>
      <c r="L101" s="1056"/>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BB5C50-6820-4E92-9391-0CDF82664CE9}">
  <dimension ref="A1:L175"/>
  <sheetViews>
    <sheetView view="pageBreakPreview" zoomScale="85" zoomScaleNormal="100" zoomScaleSheetLayoutView="85" zoomScalePageLayoutView="110" workbookViewId="0">
      <selection activeCell="G6" sqref="G6:K18"/>
    </sheetView>
  </sheetViews>
  <sheetFormatPr baseColWidth="10" defaultColWidth="11.42578125" defaultRowHeight="15" x14ac:dyDescent="0.25"/>
  <cols>
    <col min="1" max="1" width="4.7109375" style="129" customWidth="1"/>
    <col min="2" max="2" width="8.28515625" style="129" customWidth="1"/>
    <col min="3" max="3" width="8" style="129" customWidth="1"/>
    <col min="4" max="4" width="11.42578125" style="129"/>
    <col min="5" max="5" width="11.85546875" style="129" customWidth="1"/>
    <col min="6" max="6" width="33.140625" style="129" customWidth="1"/>
    <col min="7" max="7" width="8.5703125" style="129" customWidth="1"/>
    <col min="8" max="8" width="22.42578125" style="129" customWidth="1"/>
    <col min="9" max="9" width="13" style="129" customWidth="1"/>
    <col min="10" max="10" width="34.5703125" style="129" customWidth="1"/>
    <col min="11" max="11" width="0.28515625" style="129" customWidth="1"/>
    <col min="12" max="12" width="4.85546875" style="129" hidden="1" customWidth="1"/>
    <col min="13" max="16384" width="11.42578125" style="129"/>
  </cols>
  <sheetData>
    <row r="1" spans="1:11" ht="27.75" customHeight="1" x14ac:dyDescent="0.25">
      <c r="A1" s="957" t="s">
        <v>251</v>
      </c>
      <c r="B1" s="883"/>
      <c r="C1" s="883"/>
      <c r="D1" s="883"/>
      <c r="E1" s="883"/>
      <c r="F1" s="883"/>
      <c r="G1" s="883"/>
      <c r="H1" s="883"/>
      <c r="I1" s="883"/>
      <c r="J1" s="883"/>
      <c r="K1" s="939"/>
    </row>
    <row r="2" spans="1:11" ht="11.25" customHeight="1" x14ac:dyDescent="0.25">
      <c r="A2" s="958"/>
      <c r="B2" s="884"/>
      <c r="C2" s="884"/>
      <c r="D2" s="884"/>
      <c r="E2" s="884"/>
      <c r="F2" s="884"/>
      <c r="G2" s="884"/>
      <c r="H2" s="884"/>
      <c r="I2" s="884"/>
      <c r="J2" s="884"/>
      <c r="K2" s="941"/>
    </row>
    <row r="3" spans="1:11" ht="24.95" customHeight="1" x14ac:dyDescent="0.25">
      <c r="A3" s="944" t="s">
        <v>289</v>
      </c>
      <c r="B3" s="942"/>
      <c r="C3" s="942"/>
      <c r="D3" s="943"/>
      <c r="E3" s="286">
        <v>44279</v>
      </c>
      <c r="F3" s="944" t="s">
        <v>290</v>
      </c>
      <c r="G3" s="942"/>
      <c r="H3" s="943"/>
      <c r="I3" s="945">
        <v>44285</v>
      </c>
      <c r="J3" s="942"/>
      <c r="K3" s="943"/>
    </row>
    <row r="4" spans="1:11" ht="24.95" customHeight="1" x14ac:dyDescent="0.25">
      <c r="A4" s="1063" t="s">
        <v>250</v>
      </c>
      <c r="B4" s="1064"/>
      <c r="C4" s="1064"/>
      <c r="D4" s="1064"/>
      <c r="E4" s="1064"/>
      <c r="F4" s="1064"/>
      <c r="G4" s="1065"/>
      <c r="H4" s="287" t="s">
        <v>488</v>
      </c>
      <c r="I4" s="287" t="s">
        <v>2</v>
      </c>
      <c r="J4" s="1069" t="s">
        <v>0</v>
      </c>
      <c r="K4" s="1070"/>
    </row>
    <row r="5" spans="1:11" ht="24.95" customHeight="1" x14ac:dyDescent="0.25">
      <c r="A5" s="1066"/>
      <c r="B5" s="1067"/>
      <c r="C5" s="1067"/>
      <c r="D5" s="1067"/>
      <c r="E5" s="1067"/>
      <c r="F5" s="1067"/>
      <c r="G5" s="1068"/>
      <c r="H5" s="288" t="s">
        <v>489</v>
      </c>
      <c r="I5" s="287">
        <v>2</v>
      </c>
      <c r="J5" s="1069" t="s">
        <v>291</v>
      </c>
      <c r="K5" s="1070"/>
    </row>
    <row r="6" spans="1:11" x14ac:dyDescent="0.25">
      <c r="A6" s="1071"/>
      <c r="B6" s="1072"/>
      <c r="C6" s="1072"/>
      <c r="D6" s="1072"/>
      <c r="E6" s="1072"/>
      <c r="F6" s="1073"/>
      <c r="G6" s="1071" t="s">
        <v>998</v>
      </c>
      <c r="H6" s="1072"/>
      <c r="I6" s="1072"/>
      <c r="J6" s="1072"/>
      <c r="K6" s="1073"/>
    </row>
    <row r="7" spans="1:11" x14ac:dyDescent="0.25">
      <c r="A7" s="1071"/>
      <c r="B7" s="1072"/>
      <c r="C7" s="1072"/>
      <c r="D7" s="1072"/>
      <c r="E7" s="1072"/>
      <c r="F7" s="1073"/>
      <c r="G7" s="1071"/>
      <c r="H7" s="1072"/>
      <c r="I7" s="1072"/>
      <c r="J7" s="1072"/>
      <c r="K7" s="1073"/>
    </row>
    <row r="8" spans="1:11" x14ac:dyDescent="0.25">
      <c r="A8" s="1071"/>
      <c r="B8" s="1072"/>
      <c r="C8" s="1072"/>
      <c r="D8" s="1072"/>
      <c r="E8" s="1072"/>
      <c r="F8" s="1073"/>
      <c r="G8" s="1071"/>
      <c r="H8" s="1072"/>
      <c r="I8" s="1072"/>
      <c r="J8" s="1072"/>
      <c r="K8" s="1073"/>
    </row>
    <row r="9" spans="1:11" x14ac:dyDescent="0.25">
      <c r="A9" s="1071"/>
      <c r="B9" s="1072"/>
      <c r="C9" s="1072"/>
      <c r="D9" s="1072"/>
      <c r="E9" s="1072"/>
      <c r="F9" s="1073"/>
      <c r="G9" s="1071"/>
      <c r="H9" s="1072"/>
      <c r="I9" s="1072"/>
      <c r="J9" s="1072"/>
      <c r="K9" s="1073"/>
    </row>
    <row r="10" spans="1:11" x14ac:dyDescent="0.25">
      <c r="A10" s="1071"/>
      <c r="B10" s="1072"/>
      <c r="C10" s="1072"/>
      <c r="D10" s="1072"/>
      <c r="E10" s="1072"/>
      <c r="F10" s="1073"/>
      <c r="G10" s="1071"/>
      <c r="H10" s="1072"/>
      <c r="I10" s="1072"/>
      <c r="J10" s="1072"/>
      <c r="K10" s="1073"/>
    </row>
    <row r="11" spans="1:11" x14ac:dyDescent="0.25">
      <c r="A11" s="1071"/>
      <c r="B11" s="1072"/>
      <c r="C11" s="1072"/>
      <c r="D11" s="1072"/>
      <c r="E11" s="1072"/>
      <c r="F11" s="1073"/>
      <c r="G11" s="1071"/>
      <c r="H11" s="1072"/>
      <c r="I11" s="1072"/>
      <c r="J11" s="1072"/>
      <c r="K11" s="1073"/>
    </row>
    <row r="12" spans="1:11" x14ac:dyDescent="0.25">
      <c r="A12" s="1071"/>
      <c r="B12" s="1072"/>
      <c r="C12" s="1072"/>
      <c r="D12" s="1072"/>
      <c r="E12" s="1072"/>
      <c r="F12" s="1073"/>
      <c r="G12" s="1071"/>
      <c r="H12" s="1072"/>
      <c r="I12" s="1072"/>
      <c r="J12" s="1072"/>
      <c r="K12" s="1073"/>
    </row>
    <row r="13" spans="1:11" x14ac:dyDescent="0.25">
      <c r="A13" s="1071"/>
      <c r="B13" s="1072"/>
      <c r="C13" s="1072"/>
      <c r="D13" s="1072"/>
      <c r="E13" s="1072"/>
      <c r="F13" s="1073"/>
      <c r="G13" s="1071"/>
      <c r="H13" s="1072"/>
      <c r="I13" s="1072"/>
      <c r="J13" s="1072"/>
      <c r="K13" s="1073"/>
    </row>
    <row r="14" spans="1:11" x14ac:dyDescent="0.25">
      <c r="A14" s="1071"/>
      <c r="B14" s="1072"/>
      <c r="C14" s="1072"/>
      <c r="D14" s="1072"/>
      <c r="E14" s="1072"/>
      <c r="F14" s="1073"/>
      <c r="G14" s="1071"/>
      <c r="H14" s="1072"/>
      <c r="I14" s="1072"/>
      <c r="J14" s="1072"/>
      <c r="K14" s="1073"/>
    </row>
    <row r="15" spans="1:11" x14ac:dyDescent="0.25">
      <c r="A15" s="1071"/>
      <c r="B15" s="1072"/>
      <c r="C15" s="1072"/>
      <c r="D15" s="1072"/>
      <c r="E15" s="1072"/>
      <c r="F15" s="1073"/>
      <c r="G15" s="1071"/>
      <c r="H15" s="1072"/>
      <c r="I15" s="1072"/>
      <c r="J15" s="1072"/>
      <c r="K15" s="1073"/>
    </row>
    <row r="16" spans="1:11" x14ac:dyDescent="0.25">
      <c r="A16" s="1071"/>
      <c r="B16" s="1072"/>
      <c r="C16" s="1072"/>
      <c r="D16" s="1072"/>
      <c r="E16" s="1072"/>
      <c r="F16" s="1073"/>
      <c r="G16" s="1071"/>
      <c r="H16" s="1072"/>
      <c r="I16" s="1072"/>
      <c r="J16" s="1072"/>
      <c r="K16" s="1073"/>
    </row>
    <row r="17" spans="1:11" x14ac:dyDescent="0.25">
      <c r="A17" s="1071"/>
      <c r="B17" s="1072"/>
      <c r="C17" s="1072"/>
      <c r="D17" s="1072"/>
      <c r="E17" s="1072"/>
      <c r="F17" s="1073"/>
      <c r="G17" s="1071"/>
      <c r="H17" s="1072"/>
      <c r="I17" s="1072"/>
      <c r="J17" s="1072"/>
      <c r="K17" s="1073"/>
    </row>
    <row r="18" spans="1:11" ht="15.75" customHeight="1" thickBot="1" x14ac:dyDescent="0.3">
      <c r="A18" s="1071"/>
      <c r="B18" s="1072"/>
      <c r="C18" s="1072"/>
      <c r="D18" s="1072"/>
      <c r="E18" s="1072"/>
      <c r="F18" s="1073"/>
      <c r="G18" s="1071"/>
      <c r="H18" s="1072"/>
      <c r="I18" s="1072"/>
      <c r="J18" s="1072"/>
      <c r="K18" s="1073"/>
    </row>
    <row r="19" spans="1:11" ht="78.75" customHeight="1" thickBot="1" x14ac:dyDescent="0.3">
      <c r="A19" s="1074" t="s">
        <v>1345</v>
      </c>
      <c r="B19" s="1075"/>
      <c r="C19" s="1075"/>
      <c r="D19" s="1075"/>
      <c r="E19" s="1075"/>
      <c r="F19" s="1076"/>
      <c r="G19" s="1074" t="s">
        <v>1346</v>
      </c>
      <c r="H19" s="1075"/>
      <c r="I19" s="1075"/>
      <c r="J19" s="1075"/>
      <c r="K19" s="1076"/>
    </row>
    <row r="20" spans="1:11" x14ac:dyDescent="0.25">
      <c r="A20" s="1071" t="s">
        <v>451</v>
      </c>
      <c r="B20" s="1072"/>
      <c r="C20" s="1072"/>
      <c r="D20" s="1072"/>
      <c r="E20" s="1072"/>
      <c r="F20" s="1073"/>
      <c r="G20" s="1071" t="s">
        <v>452</v>
      </c>
      <c r="H20" s="1072"/>
      <c r="I20" s="1072"/>
      <c r="J20" s="1072"/>
      <c r="K20" s="1073"/>
    </row>
    <row r="21" spans="1:11" x14ac:dyDescent="0.25">
      <c r="A21" s="1071"/>
      <c r="B21" s="1072"/>
      <c r="C21" s="1072"/>
      <c r="D21" s="1072"/>
      <c r="E21" s="1072"/>
      <c r="F21" s="1073"/>
      <c r="G21" s="1071"/>
      <c r="H21" s="1072"/>
      <c r="I21" s="1072"/>
      <c r="J21" s="1072"/>
      <c r="K21" s="1073"/>
    </row>
    <row r="22" spans="1:11" x14ac:dyDescent="0.25">
      <c r="A22" s="1071"/>
      <c r="B22" s="1072"/>
      <c r="C22" s="1072"/>
      <c r="D22" s="1072"/>
      <c r="E22" s="1072"/>
      <c r="F22" s="1073"/>
      <c r="G22" s="1071"/>
      <c r="H22" s="1072"/>
      <c r="I22" s="1072"/>
      <c r="J22" s="1072"/>
      <c r="K22" s="1073"/>
    </row>
    <row r="23" spans="1:11" x14ac:dyDescent="0.25">
      <c r="A23" s="1071"/>
      <c r="B23" s="1072"/>
      <c r="C23" s="1072"/>
      <c r="D23" s="1072"/>
      <c r="E23" s="1072"/>
      <c r="F23" s="1073"/>
      <c r="G23" s="1071"/>
      <c r="H23" s="1072"/>
      <c r="I23" s="1072"/>
      <c r="J23" s="1072"/>
      <c r="K23" s="1073"/>
    </row>
    <row r="24" spans="1:11" x14ac:dyDescent="0.25">
      <c r="A24" s="1071"/>
      <c r="B24" s="1072"/>
      <c r="C24" s="1072"/>
      <c r="D24" s="1072"/>
      <c r="E24" s="1072"/>
      <c r="F24" s="1073"/>
      <c r="G24" s="1071"/>
      <c r="H24" s="1072"/>
      <c r="I24" s="1072"/>
      <c r="J24" s="1072"/>
      <c r="K24" s="1073"/>
    </row>
    <row r="25" spans="1:11" x14ac:dyDescent="0.25">
      <c r="A25" s="1071"/>
      <c r="B25" s="1072"/>
      <c r="C25" s="1072"/>
      <c r="D25" s="1072"/>
      <c r="E25" s="1072"/>
      <c r="F25" s="1073"/>
      <c r="G25" s="1071"/>
      <c r="H25" s="1072"/>
      <c r="I25" s="1072"/>
      <c r="J25" s="1072"/>
      <c r="K25" s="1073"/>
    </row>
    <row r="26" spans="1:11" x14ac:dyDescent="0.25">
      <c r="A26" s="1071"/>
      <c r="B26" s="1072"/>
      <c r="C26" s="1072"/>
      <c r="D26" s="1072"/>
      <c r="E26" s="1072"/>
      <c r="F26" s="1073"/>
      <c r="G26" s="1071"/>
      <c r="H26" s="1072"/>
      <c r="I26" s="1072"/>
      <c r="J26" s="1072"/>
      <c r="K26" s="1073"/>
    </row>
    <row r="27" spans="1:11" x14ac:dyDescent="0.25">
      <c r="A27" s="1071"/>
      <c r="B27" s="1072"/>
      <c r="C27" s="1072"/>
      <c r="D27" s="1072"/>
      <c r="E27" s="1072"/>
      <c r="F27" s="1073"/>
      <c r="G27" s="1071"/>
      <c r="H27" s="1072"/>
      <c r="I27" s="1072"/>
      <c r="J27" s="1072"/>
      <c r="K27" s="1073"/>
    </row>
    <row r="28" spans="1:11" x14ac:dyDescent="0.25">
      <c r="A28" s="1071"/>
      <c r="B28" s="1072"/>
      <c r="C28" s="1072"/>
      <c r="D28" s="1072"/>
      <c r="E28" s="1072"/>
      <c r="F28" s="1073"/>
      <c r="G28" s="1071"/>
      <c r="H28" s="1072"/>
      <c r="I28" s="1072"/>
      <c r="J28" s="1072"/>
      <c r="K28" s="1073"/>
    </row>
    <row r="29" spans="1:11" x14ac:dyDescent="0.25">
      <c r="A29" s="1071"/>
      <c r="B29" s="1072"/>
      <c r="C29" s="1072"/>
      <c r="D29" s="1072"/>
      <c r="E29" s="1072"/>
      <c r="F29" s="1073"/>
      <c r="G29" s="1071"/>
      <c r="H29" s="1072"/>
      <c r="I29" s="1072"/>
      <c r="J29" s="1072"/>
      <c r="K29" s="1073"/>
    </row>
    <row r="30" spans="1:11" x14ac:dyDescent="0.25">
      <c r="A30" s="1071"/>
      <c r="B30" s="1072"/>
      <c r="C30" s="1072"/>
      <c r="D30" s="1072"/>
      <c r="E30" s="1072"/>
      <c r="F30" s="1073"/>
      <c r="G30" s="1071"/>
      <c r="H30" s="1072"/>
      <c r="I30" s="1072"/>
      <c r="J30" s="1072"/>
      <c r="K30" s="1073"/>
    </row>
    <row r="31" spans="1:11" x14ac:dyDescent="0.25">
      <c r="A31" s="1071"/>
      <c r="B31" s="1072"/>
      <c r="C31" s="1072"/>
      <c r="D31" s="1072"/>
      <c r="E31" s="1072"/>
      <c r="F31" s="1073"/>
      <c r="G31" s="1071"/>
      <c r="H31" s="1072"/>
      <c r="I31" s="1072"/>
      <c r="J31" s="1072"/>
      <c r="K31" s="1073"/>
    </row>
    <row r="32" spans="1:11" ht="15.75" thickBot="1" x14ac:dyDescent="0.3">
      <c r="A32" s="1071"/>
      <c r="B32" s="1072"/>
      <c r="C32" s="1072"/>
      <c r="D32" s="1072"/>
      <c r="E32" s="1072"/>
      <c r="F32" s="1073"/>
      <c r="G32" s="1071"/>
      <c r="H32" s="1072"/>
      <c r="I32" s="1072"/>
      <c r="J32" s="1072"/>
      <c r="K32" s="1073"/>
    </row>
    <row r="33" spans="1:11" ht="77.25" customHeight="1" thickBot="1" x14ac:dyDescent="0.3">
      <c r="A33" s="1074" t="s">
        <v>1347</v>
      </c>
      <c r="B33" s="1075"/>
      <c r="C33" s="1075"/>
      <c r="D33" s="1075"/>
      <c r="E33" s="1075"/>
      <c r="F33" s="1076"/>
      <c r="G33" s="1077" t="s">
        <v>1348</v>
      </c>
      <c r="H33" s="1078"/>
      <c r="I33" s="1078"/>
      <c r="J33" s="1078"/>
      <c r="K33" s="1079"/>
    </row>
    <row r="34" spans="1:11" x14ac:dyDescent="0.25">
      <c r="A34" s="1071" t="s">
        <v>451</v>
      </c>
      <c r="B34" s="1072"/>
      <c r="C34" s="1072"/>
      <c r="D34" s="1072"/>
      <c r="E34" s="1072"/>
      <c r="F34" s="1073"/>
      <c r="G34" s="1071" t="s">
        <v>452</v>
      </c>
      <c r="H34" s="1072"/>
      <c r="I34" s="1072"/>
      <c r="J34" s="1072"/>
      <c r="K34" s="1073"/>
    </row>
    <row r="35" spans="1:11" x14ac:dyDescent="0.25">
      <c r="A35" s="1071"/>
      <c r="B35" s="1072"/>
      <c r="C35" s="1072"/>
      <c r="D35" s="1072"/>
      <c r="E35" s="1072"/>
      <c r="F35" s="1073"/>
      <c r="G35" s="1071"/>
      <c r="H35" s="1072"/>
      <c r="I35" s="1072"/>
      <c r="J35" s="1072"/>
      <c r="K35" s="1073"/>
    </row>
    <row r="36" spans="1:11" x14ac:dyDescent="0.25">
      <c r="A36" s="1071"/>
      <c r="B36" s="1072"/>
      <c r="C36" s="1072"/>
      <c r="D36" s="1072"/>
      <c r="E36" s="1072"/>
      <c r="F36" s="1073"/>
      <c r="G36" s="1071"/>
      <c r="H36" s="1072"/>
      <c r="I36" s="1072"/>
      <c r="J36" s="1072"/>
      <c r="K36" s="1073"/>
    </row>
    <row r="37" spans="1:11" x14ac:dyDescent="0.25">
      <c r="A37" s="1071"/>
      <c r="B37" s="1072"/>
      <c r="C37" s="1072"/>
      <c r="D37" s="1072"/>
      <c r="E37" s="1072"/>
      <c r="F37" s="1073"/>
      <c r="G37" s="1071"/>
      <c r="H37" s="1072"/>
      <c r="I37" s="1072"/>
      <c r="J37" s="1072"/>
      <c r="K37" s="1073"/>
    </row>
    <row r="38" spans="1:11" x14ac:dyDescent="0.25">
      <c r="A38" s="1071"/>
      <c r="B38" s="1072"/>
      <c r="C38" s="1072"/>
      <c r="D38" s="1072"/>
      <c r="E38" s="1072"/>
      <c r="F38" s="1073"/>
      <c r="G38" s="1071"/>
      <c r="H38" s="1072"/>
      <c r="I38" s="1072"/>
      <c r="J38" s="1072"/>
      <c r="K38" s="1073"/>
    </row>
    <row r="39" spans="1:11" x14ac:dyDescent="0.25">
      <c r="A39" s="1071"/>
      <c r="B39" s="1072"/>
      <c r="C39" s="1072"/>
      <c r="D39" s="1072"/>
      <c r="E39" s="1072"/>
      <c r="F39" s="1073"/>
      <c r="G39" s="1071"/>
      <c r="H39" s="1072"/>
      <c r="I39" s="1072"/>
      <c r="J39" s="1072"/>
      <c r="K39" s="1073"/>
    </row>
    <row r="40" spans="1:11" x14ac:dyDescent="0.25">
      <c r="A40" s="1071"/>
      <c r="B40" s="1072"/>
      <c r="C40" s="1072"/>
      <c r="D40" s="1072"/>
      <c r="E40" s="1072"/>
      <c r="F40" s="1073"/>
      <c r="G40" s="1071"/>
      <c r="H40" s="1072"/>
      <c r="I40" s="1072"/>
      <c r="J40" s="1072"/>
      <c r="K40" s="1073"/>
    </row>
    <row r="41" spans="1:11" x14ac:dyDescent="0.25">
      <c r="A41" s="1071"/>
      <c r="B41" s="1072"/>
      <c r="C41" s="1072"/>
      <c r="D41" s="1072"/>
      <c r="E41" s="1072"/>
      <c r="F41" s="1073"/>
      <c r="G41" s="1071"/>
      <c r="H41" s="1072"/>
      <c r="I41" s="1072"/>
      <c r="J41" s="1072"/>
      <c r="K41" s="1073"/>
    </row>
    <row r="42" spans="1:11" x14ac:dyDescent="0.25">
      <c r="A42" s="1071"/>
      <c r="B42" s="1072"/>
      <c r="C42" s="1072"/>
      <c r="D42" s="1072"/>
      <c r="E42" s="1072"/>
      <c r="F42" s="1073"/>
      <c r="G42" s="1071"/>
      <c r="H42" s="1072"/>
      <c r="I42" s="1072"/>
      <c r="J42" s="1072"/>
      <c r="K42" s="1073"/>
    </row>
    <row r="43" spans="1:11" x14ac:dyDescent="0.25">
      <c r="A43" s="1071"/>
      <c r="B43" s="1072"/>
      <c r="C43" s="1072"/>
      <c r="D43" s="1072"/>
      <c r="E43" s="1072"/>
      <c r="F43" s="1073"/>
      <c r="G43" s="1071"/>
      <c r="H43" s="1072"/>
      <c r="I43" s="1072"/>
      <c r="J43" s="1072"/>
      <c r="K43" s="1073"/>
    </row>
    <row r="44" spans="1:11" x14ac:dyDescent="0.25">
      <c r="A44" s="1071"/>
      <c r="B44" s="1072"/>
      <c r="C44" s="1072"/>
      <c r="D44" s="1072"/>
      <c r="E44" s="1072"/>
      <c r="F44" s="1073"/>
      <c r="G44" s="1071"/>
      <c r="H44" s="1072"/>
      <c r="I44" s="1072"/>
      <c r="J44" s="1072"/>
      <c r="K44" s="1073"/>
    </row>
    <row r="45" spans="1:11" x14ac:dyDescent="0.25">
      <c r="A45" s="1071"/>
      <c r="B45" s="1072"/>
      <c r="C45" s="1072"/>
      <c r="D45" s="1072"/>
      <c r="E45" s="1072"/>
      <c r="F45" s="1073"/>
      <c r="G45" s="1071"/>
      <c r="H45" s="1072"/>
      <c r="I45" s="1072"/>
      <c r="J45" s="1072"/>
      <c r="K45" s="1073"/>
    </row>
    <row r="46" spans="1:11" ht="15.75" thickBot="1" x14ac:dyDescent="0.3">
      <c r="A46" s="1071"/>
      <c r="B46" s="1072"/>
      <c r="C46" s="1072"/>
      <c r="D46" s="1072"/>
      <c r="E46" s="1072"/>
      <c r="F46" s="1073"/>
      <c r="G46" s="1071"/>
      <c r="H46" s="1072"/>
      <c r="I46" s="1072"/>
      <c r="J46" s="1072"/>
      <c r="K46" s="1073"/>
    </row>
    <row r="47" spans="1:11" ht="88.5" customHeight="1" thickBot="1" x14ac:dyDescent="0.3">
      <c r="A47" s="1074" t="s">
        <v>1349</v>
      </c>
      <c r="B47" s="1075"/>
      <c r="C47" s="1075"/>
      <c r="D47" s="1075"/>
      <c r="E47" s="1075"/>
      <c r="F47" s="1076"/>
      <c r="G47" s="1077" t="s">
        <v>1350</v>
      </c>
      <c r="H47" s="1078"/>
      <c r="I47" s="1078"/>
      <c r="J47" s="1078"/>
      <c r="K47" s="1079"/>
    </row>
    <row r="48" spans="1:11" x14ac:dyDescent="0.25">
      <c r="A48" s="1071"/>
      <c r="B48" s="1072"/>
      <c r="C48" s="1072"/>
      <c r="D48" s="1072"/>
      <c r="E48" s="1072"/>
      <c r="F48" s="1073"/>
      <c r="G48" s="1071"/>
      <c r="H48" s="1072"/>
      <c r="I48" s="1072"/>
      <c r="J48" s="1072"/>
      <c r="K48" s="1073"/>
    </row>
    <row r="49" spans="1:11" x14ac:dyDescent="0.25">
      <c r="A49" s="1071"/>
      <c r="B49" s="1072"/>
      <c r="C49" s="1072"/>
      <c r="D49" s="1072"/>
      <c r="E49" s="1072"/>
      <c r="F49" s="1073"/>
      <c r="G49" s="1071"/>
      <c r="H49" s="1072"/>
      <c r="I49" s="1072"/>
      <c r="J49" s="1072"/>
      <c r="K49" s="1073"/>
    </row>
    <row r="50" spans="1:11" x14ac:dyDescent="0.25">
      <c r="A50" s="1071"/>
      <c r="B50" s="1072"/>
      <c r="C50" s="1072"/>
      <c r="D50" s="1072"/>
      <c r="E50" s="1072"/>
      <c r="F50" s="1073"/>
      <c r="G50" s="1071"/>
      <c r="H50" s="1072"/>
      <c r="I50" s="1072"/>
      <c r="J50" s="1072"/>
      <c r="K50" s="1073"/>
    </row>
    <row r="51" spans="1:11" x14ac:dyDescent="0.25">
      <c r="A51" s="1071"/>
      <c r="B51" s="1072"/>
      <c r="C51" s="1072"/>
      <c r="D51" s="1072"/>
      <c r="E51" s="1072"/>
      <c r="F51" s="1073"/>
      <c r="G51" s="1071"/>
      <c r="H51" s="1072"/>
      <c r="I51" s="1072"/>
      <c r="J51" s="1072"/>
      <c r="K51" s="1073"/>
    </row>
    <row r="52" spans="1:11" x14ac:dyDescent="0.25">
      <c r="A52" s="1071"/>
      <c r="B52" s="1072"/>
      <c r="C52" s="1072"/>
      <c r="D52" s="1072"/>
      <c r="E52" s="1072"/>
      <c r="F52" s="1073"/>
      <c r="G52" s="1071"/>
      <c r="H52" s="1072"/>
      <c r="I52" s="1072"/>
      <c r="J52" s="1072"/>
      <c r="K52" s="1073"/>
    </row>
    <row r="53" spans="1:11" x14ac:dyDescent="0.25">
      <c r="A53" s="1071"/>
      <c r="B53" s="1072"/>
      <c r="C53" s="1072"/>
      <c r="D53" s="1072"/>
      <c r="E53" s="1072"/>
      <c r="F53" s="1073"/>
      <c r="G53" s="1071"/>
      <c r="H53" s="1072"/>
      <c r="I53" s="1072"/>
      <c r="J53" s="1072"/>
      <c r="K53" s="1073"/>
    </row>
    <row r="54" spans="1:11" x14ac:dyDescent="0.25">
      <c r="A54" s="1071"/>
      <c r="B54" s="1072"/>
      <c r="C54" s="1072"/>
      <c r="D54" s="1072"/>
      <c r="E54" s="1072"/>
      <c r="F54" s="1073"/>
      <c r="G54" s="1071"/>
      <c r="H54" s="1072"/>
      <c r="I54" s="1072"/>
      <c r="J54" s="1072"/>
      <c r="K54" s="1073"/>
    </row>
    <row r="55" spans="1:11" x14ac:dyDescent="0.25">
      <c r="A55" s="1071"/>
      <c r="B55" s="1072"/>
      <c r="C55" s="1072"/>
      <c r="D55" s="1072"/>
      <c r="E55" s="1072"/>
      <c r="F55" s="1073"/>
      <c r="G55" s="1071"/>
      <c r="H55" s="1072"/>
      <c r="I55" s="1072"/>
      <c r="J55" s="1072"/>
      <c r="K55" s="1073"/>
    </row>
    <row r="56" spans="1:11" x14ac:dyDescent="0.25">
      <c r="A56" s="1071"/>
      <c r="B56" s="1072"/>
      <c r="C56" s="1072"/>
      <c r="D56" s="1072"/>
      <c r="E56" s="1072"/>
      <c r="F56" s="1073"/>
      <c r="G56" s="1071"/>
      <c r="H56" s="1072"/>
      <c r="I56" s="1072"/>
      <c r="J56" s="1072"/>
      <c r="K56" s="1073"/>
    </row>
    <row r="57" spans="1:11" x14ac:dyDescent="0.25">
      <c r="A57" s="1071"/>
      <c r="B57" s="1072"/>
      <c r="C57" s="1072"/>
      <c r="D57" s="1072"/>
      <c r="E57" s="1072"/>
      <c r="F57" s="1073"/>
      <c r="G57" s="1071"/>
      <c r="H57" s="1072"/>
      <c r="I57" s="1072"/>
      <c r="J57" s="1072"/>
      <c r="K57" s="1073"/>
    </row>
    <row r="58" spans="1:11" x14ac:dyDescent="0.25">
      <c r="A58" s="1071"/>
      <c r="B58" s="1072"/>
      <c r="C58" s="1072"/>
      <c r="D58" s="1072"/>
      <c r="E58" s="1072"/>
      <c r="F58" s="1073"/>
      <c r="G58" s="1071"/>
      <c r="H58" s="1072"/>
      <c r="I58" s="1072"/>
      <c r="J58" s="1072"/>
      <c r="K58" s="1073"/>
    </row>
    <row r="59" spans="1:11" ht="44.25" customHeight="1" thickBot="1" x14ac:dyDescent="0.3">
      <c r="A59" s="1071"/>
      <c r="B59" s="1072"/>
      <c r="C59" s="1072"/>
      <c r="D59" s="1072"/>
      <c r="E59" s="1072"/>
      <c r="F59" s="1073"/>
      <c r="G59" s="1071"/>
      <c r="H59" s="1072"/>
      <c r="I59" s="1072"/>
      <c r="J59" s="1072"/>
      <c r="K59" s="1073"/>
    </row>
    <row r="60" spans="1:11" ht="88.5" customHeight="1" thickBot="1" x14ac:dyDescent="0.3">
      <c r="A60" s="1074" t="s">
        <v>1351</v>
      </c>
      <c r="B60" s="1075"/>
      <c r="C60" s="1075"/>
      <c r="D60" s="1075"/>
      <c r="E60" s="1075"/>
      <c r="F60" s="1076"/>
      <c r="G60" s="1077" t="s">
        <v>1352</v>
      </c>
      <c r="H60" s="1078"/>
      <c r="I60" s="1078"/>
      <c r="J60" s="1078"/>
      <c r="K60" s="1079"/>
    </row>
    <row r="61" spans="1:11" x14ac:dyDescent="0.25">
      <c r="A61" s="1071"/>
      <c r="B61" s="1072"/>
      <c r="C61" s="1072"/>
      <c r="D61" s="1072"/>
      <c r="E61" s="1072"/>
      <c r="F61" s="1073"/>
      <c r="G61" s="1071"/>
      <c r="H61" s="1072"/>
      <c r="I61" s="1072"/>
      <c r="J61" s="1072"/>
      <c r="K61" s="1073"/>
    </row>
    <row r="62" spans="1:11" x14ac:dyDescent="0.25">
      <c r="A62" s="1071"/>
      <c r="B62" s="1072"/>
      <c r="C62" s="1072"/>
      <c r="D62" s="1072"/>
      <c r="E62" s="1072"/>
      <c r="F62" s="1073"/>
      <c r="G62" s="1071"/>
      <c r="H62" s="1072"/>
      <c r="I62" s="1072"/>
      <c r="J62" s="1072"/>
      <c r="K62" s="1073"/>
    </row>
    <row r="63" spans="1:11" x14ac:dyDescent="0.25">
      <c r="A63" s="1071"/>
      <c r="B63" s="1072"/>
      <c r="C63" s="1072"/>
      <c r="D63" s="1072"/>
      <c r="E63" s="1072"/>
      <c r="F63" s="1073"/>
      <c r="G63" s="1071"/>
      <c r="H63" s="1072"/>
      <c r="I63" s="1072"/>
      <c r="J63" s="1072"/>
      <c r="K63" s="1073"/>
    </row>
    <row r="64" spans="1:11" x14ac:dyDescent="0.25">
      <c r="A64" s="1071"/>
      <c r="B64" s="1072"/>
      <c r="C64" s="1072"/>
      <c r="D64" s="1072"/>
      <c r="E64" s="1072"/>
      <c r="F64" s="1073"/>
      <c r="G64" s="1071"/>
      <c r="H64" s="1072"/>
      <c r="I64" s="1072"/>
      <c r="J64" s="1072"/>
      <c r="K64" s="1073"/>
    </row>
    <row r="65" spans="1:11" x14ac:dyDescent="0.25">
      <c r="A65" s="1071"/>
      <c r="B65" s="1072"/>
      <c r="C65" s="1072"/>
      <c r="D65" s="1072"/>
      <c r="E65" s="1072"/>
      <c r="F65" s="1073"/>
      <c r="G65" s="1071"/>
      <c r="H65" s="1072"/>
      <c r="I65" s="1072"/>
      <c r="J65" s="1072"/>
      <c r="K65" s="1073"/>
    </row>
    <row r="66" spans="1:11" x14ac:dyDescent="0.25">
      <c r="A66" s="1071"/>
      <c r="B66" s="1072"/>
      <c r="C66" s="1072"/>
      <c r="D66" s="1072"/>
      <c r="E66" s="1072"/>
      <c r="F66" s="1073"/>
      <c r="G66" s="1071"/>
      <c r="H66" s="1072"/>
      <c r="I66" s="1072"/>
      <c r="J66" s="1072"/>
      <c r="K66" s="1073"/>
    </row>
    <row r="67" spans="1:11" x14ac:dyDescent="0.25">
      <c r="A67" s="1071"/>
      <c r="B67" s="1072"/>
      <c r="C67" s="1072"/>
      <c r="D67" s="1072"/>
      <c r="E67" s="1072"/>
      <c r="F67" s="1073"/>
      <c r="G67" s="1071"/>
      <c r="H67" s="1072"/>
      <c r="I67" s="1072"/>
      <c r="J67" s="1072"/>
      <c r="K67" s="1073"/>
    </row>
    <row r="68" spans="1:11" x14ac:dyDescent="0.25">
      <c r="A68" s="1071"/>
      <c r="B68" s="1072"/>
      <c r="C68" s="1072"/>
      <c r="D68" s="1072"/>
      <c r="E68" s="1072"/>
      <c r="F68" s="1073"/>
      <c r="G68" s="1071"/>
      <c r="H68" s="1072"/>
      <c r="I68" s="1072"/>
      <c r="J68" s="1072"/>
      <c r="K68" s="1073"/>
    </row>
    <row r="69" spans="1:11" x14ac:dyDescent="0.25">
      <c r="A69" s="1071"/>
      <c r="B69" s="1072"/>
      <c r="C69" s="1072"/>
      <c r="D69" s="1072"/>
      <c r="E69" s="1072"/>
      <c r="F69" s="1073"/>
      <c r="G69" s="1071"/>
      <c r="H69" s="1072"/>
      <c r="I69" s="1072"/>
      <c r="J69" s="1072"/>
      <c r="K69" s="1073"/>
    </row>
    <row r="70" spans="1:11" x14ac:dyDescent="0.25">
      <c r="A70" s="1071"/>
      <c r="B70" s="1072"/>
      <c r="C70" s="1072"/>
      <c r="D70" s="1072"/>
      <c r="E70" s="1072"/>
      <c r="F70" s="1073"/>
      <c r="G70" s="1071"/>
      <c r="H70" s="1072"/>
      <c r="I70" s="1072"/>
      <c r="J70" s="1072"/>
      <c r="K70" s="1073"/>
    </row>
    <row r="71" spans="1:11" x14ac:dyDescent="0.25">
      <c r="A71" s="1071"/>
      <c r="B71" s="1072"/>
      <c r="C71" s="1072"/>
      <c r="D71" s="1072"/>
      <c r="E71" s="1072"/>
      <c r="F71" s="1073"/>
      <c r="G71" s="1071"/>
      <c r="H71" s="1072"/>
      <c r="I71" s="1072"/>
      <c r="J71" s="1072"/>
      <c r="K71" s="1073"/>
    </row>
    <row r="72" spans="1:11" x14ac:dyDescent="0.25">
      <c r="A72" s="1071"/>
      <c r="B72" s="1072"/>
      <c r="C72" s="1072"/>
      <c r="D72" s="1072"/>
      <c r="E72" s="1072"/>
      <c r="F72" s="1073"/>
      <c r="G72" s="1071"/>
      <c r="H72" s="1072"/>
      <c r="I72" s="1072"/>
      <c r="J72" s="1072"/>
      <c r="K72" s="1073"/>
    </row>
    <row r="73" spans="1:11" ht="15.75" thickBot="1" x14ac:dyDescent="0.3">
      <c r="A73" s="1071"/>
      <c r="B73" s="1072"/>
      <c r="C73" s="1072"/>
      <c r="D73" s="1072"/>
      <c r="E73" s="1072"/>
      <c r="F73" s="1073"/>
      <c r="G73" s="1071"/>
      <c r="H73" s="1072"/>
      <c r="I73" s="1072"/>
      <c r="J73" s="1072"/>
      <c r="K73" s="1073"/>
    </row>
    <row r="74" spans="1:11" ht="74.25" customHeight="1" thickBot="1" x14ac:dyDescent="0.3">
      <c r="A74" s="1080" t="s">
        <v>1353</v>
      </c>
      <c r="B74" s="1081"/>
      <c r="C74" s="1081"/>
      <c r="D74" s="1081"/>
      <c r="E74" s="1081"/>
      <c r="F74" s="1082"/>
      <c r="G74" s="1074" t="s">
        <v>1354</v>
      </c>
      <c r="H74" s="1075"/>
      <c r="I74" s="1075"/>
      <c r="J74" s="1076"/>
      <c r="K74" s="354"/>
    </row>
    <row r="75" spans="1:11" x14ac:dyDescent="0.25">
      <c r="A75" s="1071"/>
      <c r="B75" s="1072"/>
      <c r="C75" s="1072"/>
      <c r="D75" s="1072"/>
      <c r="E75" s="1072"/>
      <c r="F75" s="1073"/>
      <c r="G75" s="1071"/>
      <c r="H75" s="1072"/>
      <c r="I75" s="1072"/>
      <c r="J75" s="1072"/>
      <c r="K75" s="1073"/>
    </row>
    <row r="76" spans="1:11" x14ac:dyDescent="0.25">
      <c r="A76" s="1071"/>
      <c r="B76" s="1072"/>
      <c r="C76" s="1072"/>
      <c r="D76" s="1072"/>
      <c r="E76" s="1072"/>
      <c r="F76" s="1073"/>
      <c r="G76" s="1071"/>
      <c r="H76" s="1072"/>
      <c r="I76" s="1072"/>
      <c r="J76" s="1072"/>
      <c r="K76" s="1073"/>
    </row>
    <row r="77" spans="1:11" x14ac:dyDescent="0.25">
      <c r="A77" s="1071"/>
      <c r="B77" s="1072"/>
      <c r="C77" s="1072"/>
      <c r="D77" s="1072"/>
      <c r="E77" s="1072"/>
      <c r="F77" s="1073"/>
      <c r="G77" s="1071"/>
      <c r="H77" s="1072"/>
      <c r="I77" s="1072"/>
      <c r="J77" s="1072"/>
      <c r="K77" s="1073"/>
    </row>
    <row r="78" spans="1:11" x14ac:dyDescent="0.25">
      <c r="A78" s="1071"/>
      <c r="B78" s="1072"/>
      <c r="C78" s="1072"/>
      <c r="D78" s="1072"/>
      <c r="E78" s="1072"/>
      <c r="F78" s="1073"/>
      <c r="G78" s="1071"/>
      <c r="H78" s="1072"/>
      <c r="I78" s="1072"/>
      <c r="J78" s="1072"/>
      <c r="K78" s="1073"/>
    </row>
    <row r="79" spans="1:11" x14ac:dyDescent="0.25">
      <c r="A79" s="1071"/>
      <c r="B79" s="1072"/>
      <c r="C79" s="1072"/>
      <c r="D79" s="1072"/>
      <c r="E79" s="1072"/>
      <c r="F79" s="1073"/>
      <c r="G79" s="1071"/>
      <c r="H79" s="1072"/>
      <c r="I79" s="1072"/>
      <c r="J79" s="1072"/>
      <c r="K79" s="1073"/>
    </row>
    <row r="80" spans="1:11" x14ac:dyDescent="0.25">
      <c r="A80" s="1071"/>
      <c r="B80" s="1072"/>
      <c r="C80" s="1072"/>
      <c r="D80" s="1072"/>
      <c r="E80" s="1072"/>
      <c r="F80" s="1073"/>
      <c r="G80" s="1071"/>
      <c r="H80" s="1072"/>
      <c r="I80" s="1072"/>
      <c r="J80" s="1072"/>
      <c r="K80" s="1073"/>
    </row>
    <row r="81" spans="1:11" x14ac:dyDescent="0.25">
      <c r="A81" s="1071"/>
      <c r="B81" s="1072"/>
      <c r="C81" s="1072"/>
      <c r="D81" s="1072"/>
      <c r="E81" s="1072"/>
      <c r="F81" s="1073"/>
      <c r="G81" s="1071"/>
      <c r="H81" s="1072"/>
      <c r="I81" s="1072"/>
      <c r="J81" s="1072"/>
      <c r="K81" s="1073"/>
    </row>
    <row r="82" spans="1:11" x14ac:dyDescent="0.25">
      <c r="A82" s="1071"/>
      <c r="B82" s="1072"/>
      <c r="C82" s="1072"/>
      <c r="D82" s="1072"/>
      <c r="E82" s="1072"/>
      <c r="F82" s="1073"/>
      <c r="G82" s="1071"/>
      <c r="H82" s="1072"/>
      <c r="I82" s="1072"/>
      <c r="J82" s="1072"/>
      <c r="K82" s="1073"/>
    </row>
    <row r="83" spans="1:11" x14ac:dyDescent="0.25">
      <c r="A83" s="1071"/>
      <c r="B83" s="1072"/>
      <c r="C83" s="1072"/>
      <c r="D83" s="1072"/>
      <c r="E83" s="1072"/>
      <c r="F83" s="1073"/>
      <c r="G83" s="1071"/>
      <c r="H83" s="1072"/>
      <c r="I83" s="1072"/>
      <c r="J83" s="1072"/>
      <c r="K83" s="1073"/>
    </row>
    <row r="84" spans="1:11" x14ac:dyDescent="0.25">
      <c r="A84" s="1071"/>
      <c r="B84" s="1072"/>
      <c r="C84" s="1072"/>
      <c r="D84" s="1072"/>
      <c r="E84" s="1072"/>
      <c r="F84" s="1073"/>
      <c r="G84" s="1071"/>
      <c r="H84" s="1072"/>
      <c r="I84" s="1072"/>
      <c r="J84" s="1072"/>
      <c r="K84" s="1073"/>
    </row>
    <row r="85" spans="1:11" x14ac:dyDescent="0.25">
      <c r="A85" s="1071"/>
      <c r="B85" s="1072"/>
      <c r="C85" s="1072"/>
      <c r="D85" s="1072"/>
      <c r="E85" s="1072"/>
      <c r="F85" s="1073"/>
      <c r="G85" s="1071"/>
      <c r="H85" s="1072"/>
      <c r="I85" s="1072"/>
      <c r="J85" s="1072"/>
      <c r="K85" s="1073"/>
    </row>
    <row r="86" spans="1:11" x14ac:dyDescent="0.25">
      <c r="A86" s="1071"/>
      <c r="B86" s="1072"/>
      <c r="C86" s="1072"/>
      <c r="D86" s="1072"/>
      <c r="E86" s="1072"/>
      <c r="F86" s="1073"/>
      <c r="G86" s="1071"/>
      <c r="H86" s="1072"/>
      <c r="I86" s="1072"/>
      <c r="J86" s="1072"/>
      <c r="K86" s="1073"/>
    </row>
    <row r="87" spans="1:11" ht="17.25" customHeight="1" thickBot="1" x14ac:dyDescent="0.3">
      <c r="A87" s="1071"/>
      <c r="B87" s="1072"/>
      <c r="C87" s="1072"/>
      <c r="D87" s="1072"/>
      <c r="E87" s="1072"/>
      <c r="F87" s="1073"/>
      <c r="G87" s="1071"/>
      <c r="H87" s="1072"/>
      <c r="I87" s="1072"/>
      <c r="J87" s="1072"/>
      <c r="K87" s="1073"/>
    </row>
    <row r="88" spans="1:11" ht="75.75" customHeight="1" thickBot="1" x14ac:dyDescent="0.3">
      <c r="A88" s="1074" t="s">
        <v>1355</v>
      </c>
      <c r="B88" s="1075"/>
      <c r="C88" s="1075"/>
      <c r="D88" s="1075"/>
      <c r="E88" s="1075"/>
      <c r="F88" s="1076"/>
      <c r="G88" s="1074" t="s">
        <v>1356</v>
      </c>
      <c r="H88" s="1075"/>
      <c r="I88" s="1075"/>
      <c r="J88" s="1075"/>
      <c r="K88" s="1076"/>
    </row>
    <row r="89" spans="1:11" x14ac:dyDescent="0.25">
      <c r="A89" s="1071"/>
      <c r="B89" s="1072"/>
      <c r="C89" s="1072"/>
      <c r="D89" s="1072"/>
      <c r="E89" s="1072"/>
      <c r="F89" s="1073"/>
      <c r="G89" s="1071"/>
      <c r="H89" s="1072"/>
      <c r="I89" s="1072"/>
      <c r="J89" s="1072"/>
      <c r="K89" s="1073"/>
    </row>
    <row r="90" spans="1:11" x14ac:dyDescent="0.25">
      <c r="A90" s="1071"/>
      <c r="B90" s="1072"/>
      <c r="C90" s="1072"/>
      <c r="D90" s="1072"/>
      <c r="E90" s="1072"/>
      <c r="F90" s="1073"/>
      <c r="G90" s="1071"/>
      <c r="H90" s="1072"/>
      <c r="I90" s="1072"/>
      <c r="J90" s="1072"/>
      <c r="K90" s="1073"/>
    </row>
    <row r="91" spans="1:11" x14ac:dyDescent="0.25">
      <c r="A91" s="1071"/>
      <c r="B91" s="1072"/>
      <c r="C91" s="1072"/>
      <c r="D91" s="1072"/>
      <c r="E91" s="1072"/>
      <c r="F91" s="1073"/>
      <c r="G91" s="1071"/>
      <c r="H91" s="1072"/>
      <c r="I91" s="1072"/>
      <c r="J91" s="1072"/>
      <c r="K91" s="1073"/>
    </row>
    <row r="92" spans="1:11" x14ac:dyDescent="0.25">
      <c r="A92" s="1071"/>
      <c r="B92" s="1072"/>
      <c r="C92" s="1072"/>
      <c r="D92" s="1072"/>
      <c r="E92" s="1072"/>
      <c r="F92" s="1073"/>
      <c r="G92" s="1071"/>
      <c r="H92" s="1072"/>
      <c r="I92" s="1072"/>
      <c r="J92" s="1072"/>
      <c r="K92" s="1073"/>
    </row>
    <row r="93" spans="1:11" x14ac:dyDescent="0.25">
      <c r="A93" s="1071"/>
      <c r="B93" s="1072"/>
      <c r="C93" s="1072"/>
      <c r="D93" s="1072"/>
      <c r="E93" s="1072"/>
      <c r="F93" s="1073"/>
      <c r="G93" s="1071"/>
      <c r="H93" s="1072"/>
      <c r="I93" s="1072"/>
      <c r="J93" s="1072"/>
      <c r="K93" s="1073"/>
    </row>
    <row r="94" spans="1:11" x14ac:dyDescent="0.25">
      <c r="A94" s="1071"/>
      <c r="B94" s="1072"/>
      <c r="C94" s="1072"/>
      <c r="D94" s="1072"/>
      <c r="E94" s="1072"/>
      <c r="F94" s="1073"/>
      <c r="G94" s="1071"/>
      <c r="H94" s="1072"/>
      <c r="I94" s="1072"/>
      <c r="J94" s="1072"/>
      <c r="K94" s="1073"/>
    </row>
    <row r="95" spans="1:11" x14ac:dyDescent="0.25">
      <c r="A95" s="1071"/>
      <c r="B95" s="1072"/>
      <c r="C95" s="1072"/>
      <c r="D95" s="1072"/>
      <c r="E95" s="1072"/>
      <c r="F95" s="1073"/>
      <c r="G95" s="1071"/>
      <c r="H95" s="1072"/>
      <c r="I95" s="1072"/>
      <c r="J95" s="1072"/>
      <c r="K95" s="1073"/>
    </row>
    <row r="96" spans="1:11" x14ac:dyDescent="0.25">
      <c r="A96" s="1071"/>
      <c r="B96" s="1072"/>
      <c r="C96" s="1072"/>
      <c r="D96" s="1072"/>
      <c r="E96" s="1072"/>
      <c r="F96" s="1073"/>
      <c r="G96" s="1071"/>
      <c r="H96" s="1072"/>
      <c r="I96" s="1072"/>
      <c r="J96" s="1072"/>
      <c r="K96" s="1073"/>
    </row>
    <row r="97" spans="1:11" x14ac:dyDescent="0.25">
      <c r="A97" s="1071"/>
      <c r="B97" s="1072"/>
      <c r="C97" s="1072"/>
      <c r="D97" s="1072"/>
      <c r="E97" s="1072"/>
      <c r="F97" s="1073"/>
      <c r="G97" s="1071"/>
      <c r="H97" s="1072"/>
      <c r="I97" s="1072"/>
      <c r="J97" s="1072"/>
      <c r="K97" s="1073"/>
    </row>
    <row r="98" spans="1:11" x14ac:dyDescent="0.25">
      <c r="A98" s="1071"/>
      <c r="B98" s="1072"/>
      <c r="C98" s="1072"/>
      <c r="D98" s="1072"/>
      <c r="E98" s="1072"/>
      <c r="F98" s="1073"/>
      <c r="G98" s="1071"/>
      <c r="H98" s="1072"/>
      <c r="I98" s="1072"/>
      <c r="J98" s="1072"/>
      <c r="K98" s="1073"/>
    </row>
    <row r="99" spans="1:11" x14ac:dyDescent="0.25">
      <c r="A99" s="1071"/>
      <c r="B99" s="1072"/>
      <c r="C99" s="1072"/>
      <c r="D99" s="1072"/>
      <c r="E99" s="1072"/>
      <c r="F99" s="1073"/>
      <c r="G99" s="1071"/>
      <c r="H99" s="1072"/>
      <c r="I99" s="1072"/>
      <c r="J99" s="1072"/>
      <c r="K99" s="1073"/>
    </row>
    <row r="100" spans="1:11" x14ac:dyDescent="0.25">
      <c r="A100" s="1071"/>
      <c r="B100" s="1072"/>
      <c r="C100" s="1072"/>
      <c r="D100" s="1072"/>
      <c r="E100" s="1072"/>
      <c r="F100" s="1073"/>
      <c r="G100" s="1071"/>
      <c r="H100" s="1072"/>
      <c r="I100" s="1072"/>
      <c r="J100" s="1072"/>
      <c r="K100" s="1073"/>
    </row>
    <row r="101" spans="1:11" ht="15.75" thickBot="1" x14ac:dyDescent="0.3">
      <c r="A101" s="1071"/>
      <c r="B101" s="1072"/>
      <c r="C101" s="1072"/>
      <c r="D101" s="1072"/>
      <c r="E101" s="1072"/>
      <c r="F101" s="1073"/>
      <c r="G101" s="1071"/>
      <c r="H101" s="1072"/>
      <c r="I101" s="1072"/>
      <c r="J101" s="1072"/>
      <c r="K101" s="1073"/>
    </row>
    <row r="102" spans="1:11" x14ac:dyDescent="0.25">
      <c r="A102" s="967" t="s">
        <v>1357</v>
      </c>
      <c r="B102" s="1083"/>
      <c r="C102" s="1083"/>
      <c r="D102" s="1083"/>
      <c r="E102" s="1083"/>
      <c r="F102" s="1084"/>
      <c r="G102" s="967" t="s">
        <v>1358</v>
      </c>
      <c r="H102" s="1083"/>
      <c r="I102" s="1083"/>
      <c r="J102" s="1083"/>
      <c r="K102" s="1084"/>
    </row>
    <row r="103" spans="1:11" ht="102" customHeight="1" thickBot="1" x14ac:dyDescent="0.3">
      <c r="A103" s="968"/>
      <c r="B103" s="1085"/>
      <c r="C103" s="1085"/>
      <c r="D103" s="1085"/>
      <c r="E103" s="1085"/>
      <c r="F103" s="1086"/>
      <c r="G103" s="968"/>
      <c r="H103" s="1085"/>
      <c r="I103" s="1085"/>
      <c r="J103" s="1085"/>
      <c r="K103" s="1086"/>
    </row>
    <row r="104" spans="1:11" x14ac:dyDescent="0.25">
      <c r="A104" s="1071"/>
      <c r="B104" s="1072"/>
      <c r="C104" s="1072"/>
      <c r="D104" s="1072"/>
      <c r="E104" s="1072"/>
      <c r="F104" s="1073"/>
      <c r="G104" s="1071"/>
      <c r="H104" s="1072"/>
      <c r="I104" s="1072"/>
      <c r="J104" s="1072"/>
      <c r="K104" s="1073"/>
    </row>
    <row r="105" spans="1:11" x14ac:dyDescent="0.25">
      <c r="A105" s="1071"/>
      <c r="B105" s="1072"/>
      <c r="C105" s="1072"/>
      <c r="D105" s="1072"/>
      <c r="E105" s="1072"/>
      <c r="F105" s="1073"/>
      <c r="G105" s="1071"/>
      <c r="H105" s="1072"/>
      <c r="I105" s="1072"/>
      <c r="J105" s="1072"/>
      <c r="K105" s="1073"/>
    </row>
    <row r="106" spans="1:11" x14ac:dyDescent="0.25">
      <c r="A106" s="1071"/>
      <c r="B106" s="1072"/>
      <c r="C106" s="1072"/>
      <c r="D106" s="1072"/>
      <c r="E106" s="1072"/>
      <c r="F106" s="1073"/>
      <c r="G106" s="1071"/>
      <c r="H106" s="1072"/>
      <c r="I106" s="1072"/>
      <c r="J106" s="1072"/>
      <c r="K106" s="1073"/>
    </row>
    <row r="107" spans="1:11" x14ac:dyDescent="0.25">
      <c r="A107" s="1071"/>
      <c r="B107" s="1072"/>
      <c r="C107" s="1072"/>
      <c r="D107" s="1072"/>
      <c r="E107" s="1072"/>
      <c r="F107" s="1073"/>
      <c r="G107" s="1071"/>
      <c r="H107" s="1072"/>
      <c r="I107" s="1072"/>
      <c r="J107" s="1072"/>
      <c r="K107" s="1073"/>
    </row>
    <row r="108" spans="1:11" x14ac:dyDescent="0.25">
      <c r="A108" s="1071"/>
      <c r="B108" s="1072"/>
      <c r="C108" s="1072"/>
      <c r="D108" s="1072"/>
      <c r="E108" s="1072"/>
      <c r="F108" s="1073"/>
      <c r="G108" s="1071"/>
      <c r="H108" s="1072"/>
      <c r="I108" s="1072"/>
      <c r="J108" s="1072"/>
      <c r="K108" s="1073"/>
    </row>
    <row r="109" spans="1:11" x14ac:dyDescent="0.25">
      <c r="A109" s="1071"/>
      <c r="B109" s="1072"/>
      <c r="C109" s="1072"/>
      <c r="D109" s="1072"/>
      <c r="E109" s="1072"/>
      <c r="F109" s="1073"/>
      <c r="G109" s="1071"/>
      <c r="H109" s="1072"/>
      <c r="I109" s="1072"/>
      <c r="J109" s="1072"/>
      <c r="K109" s="1073"/>
    </row>
    <row r="110" spans="1:11" x14ac:dyDescent="0.25">
      <c r="A110" s="1071"/>
      <c r="B110" s="1072"/>
      <c r="C110" s="1072"/>
      <c r="D110" s="1072"/>
      <c r="E110" s="1072"/>
      <c r="F110" s="1073"/>
      <c r="G110" s="1071"/>
      <c r="H110" s="1072"/>
      <c r="I110" s="1072"/>
      <c r="J110" s="1072"/>
      <c r="K110" s="1073"/>
    </row>
    <row r="111" spans="1:11" x14ac:dyDescent="0.25">
      <c r="A111" s="1071"/>
      <c r="B111" s="1072"/>
      <c r="C111" s="1072"/>
      <c r="D111" s="1072"/>
      <c r="E111" s="1072"/>
      <c r="F111" s="1073"/>
      <c r="G111" s="1071"/>
      <c r="H111" s="1072"/>
      <c r="I111" s="1072"/>
      <c r="J111" s="1072"/>
      <c r="K111" s="1073"/>
    </row>
    <row r="112" spans="1:11" x14ac:dyDescent="0.25">
      <c r="A112" s="1071"/>
      <c r="B112" s="1072"/>
      <c r="C112" s="1072"/>
      <c r="D112" s="1072"/>
      <c r="E112" s="1072"/>
      <c r="F112" s="1073"/>
      <c r="G112" s="1071"/>
      <c r="H112" s="1072"/>
      <c r="I112" s="1072"/>
      <c r="J112" s="1072"/>
      <c r="K112" s="1073"/>
    </row>
    <row r="113" spans="1:11" x14ac:dyDescent="0.25">
      <c r="A113" s="1071"/>
      <c r="B113" s="1072"/>
      <c r="C113" s="1072"/>
      <c r="D113" s="1072"/>
      <c r="E113" s="1072"/>
      <c r="F113" s="1073"/>
      <c r="G113" s="1071"/>
      <c r="H113" s="1072"/>
      <c r="I113" s="1072"/>
      <c r="J113" s="1072"/>
      <c r="K113" s="1073"/>
    </row>
    <row r="114" spans="1:11" x14ac:dyDescent="0.25">
      <c r="A114" s="1071"/>
      <c r="B114" s="1072"/>
      <c r="C114" s="1072"/>
      <c r="D114" s="1072"/>
      <c r="E114" s="1072"/>
      <c r="F114" s="1073"/>
      <c r="G114" s="1071"/>
      <c r="H114" s="1072"/>
      <c r="I114" s="1072"/>
      <c r="J114" s="1072"/>
      <c r="K114" s="1073"/>
    </row>
    <row r="115" spans="1:11" x14ac:dyDescent="0.25">
      <c r="A115" s="1071"/>
      <c r="B115" s="1072"/>
      <c r="C115" s="1072"/>
      <c r="D115" s="1072"/>
      <c r="E115" s="1072"/>
      <c r="F115" s="1073"/>
      <c r="G115" s="1071"/>
      <c r="H115" s="1072"/>
      <c r="I115" s="1072"/>
      <c r="J115" s="1072"/>
      <c r="K115" s="1073"/>
    </row>
    <row r="116" spans="1:11" ht="15.75" thickBot="1" x14ac:dyDescent="0.3">
      <c r="A116" s="1071"/>
      <c r="B116" s="1072"/>
      <c r="C116" s="1072"/>
      <c r="D116" s="1072"/>
      <c r="E116" s="1072"/>
      <c r="F116" s="1073"/>
      <c r="G116" s="1071"/>
      <c r="H116" s="1072"/>
      <c r="I116" s="1072"/>
      <c r="J116" s="1072"/>
      <c r="K116" s="1073"/>
    </row>
    <row r="117" spans="1:11" ht="81" customHeight="1" x14ac:dyDescent="0.25">
      <c r="A117" s="1087" t="s">
        <v>1359</v>
      </c>
      <c r="B117" s="1088"/>
      <c r="C117" s="1088"/>
      <c r="D117" s="1088"/>
      <c r="E117" s="1088"/>
      <c r="F117" s="1089"/>
      <c r="G117" s="1093" t="s">
        <v>1360</v>
      </c>
      <c r="H117" s="1094"/>
      <c r="I117" s="1094"/>
      <c r="J117" s="1094"/>
      <c r="K117" s="1095"/>
    </row>
    <row r="118" spans="1:11" ht="33.75" customHeight="1" thickBot="1" x14ac:dyDescent="0.3">
      <c r="A118" s="1090"/>
      <c r="B118" s="1091"/>
      <c r="C118" s="1091"/>
      <c r="D118" s="1091"/>
      <c r="E118" s="1091"/>
      <c r="F118" s="1092"/>
      <c r="G118" s="1096"/>
      <c r="H118" s="1097"/>
      <c r="I118" s="1097"/>
      <c r="J118" s="1097"/>
      <c r="K118" s="1098"/>
    </row>
    <row r="119" spans="1:11" x14ac:dyDescent="0.25">
      <c r="A119" s="1071"/>
      <c r="B119" s="1072"/>
      <c r="C119" s="1072"/>
      <c r="D119" s="1072"/>
      <c r="E119" s="1072"/>
      <c r="F119" s="1073"/>
      <c r="G119" s="1071"/>
      <c r="H119" s="1072"/>
      <c r="I119" s="1072"/>
      <c r="J119" s="1072"/>
      <c r="K119" s="1073"/>
    </row>
    <row r="120" spans="1:11" x14ac:dyDescent="0.25">
      <c r="A120" s="1071"/>
      <c r="B120" s="1072"/>
      <c r="C120" s="1072"/>
      <c r="D120" s="1072"/>
      <c r="E120" s="1072"/>
      <c r="F120" s="1073"/>
      <c r="G120" s="1071"/>
      <c r="H120" s="1072"/>
      <c r="I120" s="1072"/>
      <c r="J120" s="1072"/>
      <c r="K120" s="1073"/>
    </row>
    <row r="121" spans="1:11" x14ac:dyDescent="0.25">
      <c r="A121" s="1071"/>
      <c r="B121" s="1072"/>
      <c r="C121" s="1072"/>
      <c r="D121" s="1072"/>
      <c r="E121" s="1072"/>
      <c r="F121" s="1073"/>
      <c r="G121" s="1071"/>
      <c r="H121" s="1072"/>
      <c r="I121" s="1072"/>
      <c r="J121" s="1072"/>
      <c r="K121" s="1073"/>
    </row>
    <row r="122" spans="1:11" x14ac:dyDescent="0.25">
      <c r="A122" s="1071"/>
      <c r="B122" s="1072"/>
      <c r="C122" s="1072"/>
      <c r="D122" s="1072"/>
      <c r="E122" s="1072"/>
      <c r="F122" s="1073"/>
      <c r="G122" s="1071"/>
      <c r="H122" s="1072"/>
      <c r="I122" s="1072"/>
      <c r="J122" s="1072"/>
      <c r="K122" s="1073"/>
    </row>
    <row r="123" spans="1:11" x14ac:dyDescent="0.25">
      <c r="A123" s="1071"/>
      <c r="B123" s="1072"/>
      <c r="C123" s="1072"/>
      <c r="D123" s="1072"/>
      <c r="E123" s="1072"/>
      <c r="F123" s="1073"/>
      <c r="G123" s="1071"/>
      <c r="H123" s="1072"/>
      <c r="I123" s="1072"/>
      <c r="J123" s="1072"/>
      <c r="K123" s="1073"/>
    </row>
    <row r="124" spans="1:11" x14ac:dyDescent="0.25">
      <c r="A124" s="1071"/>
      <c r="B124" s="1072"/>
      <c r="C124" s="1072"/>
      <c r="D124" s="1072"/>
      <c r="E124" s="1072"/>
      <c r="F124" s="1073"/>
      <c r="G124" s="1071"/>
      <c r="H124" s="1072"/>
      <c r="I124" s="1072"/>
      <c r="J124" s="1072"/>
      <c r="K124" s="1073"/>
    </row>
    <row r="125" spans="1:11" x14ac:dyDescent="0.25">
      <c r="A125" s="1071"/>
      <c r="B125" s="1072"/>
      <c r="C125" s="1072"/>
      <c r="D125" s="1072"/>
      <c r="E125" s="1072"/>
      <c r="F125" s="1073"/>
      <c r="G125" s="1071"/>
      <c r="H125" s="1072"/>
      <c r="I125" s="1072"/>
      <c r="J125" s="1072"/>
      <c r="K125" s="1073"/>
    </row>
    <row r="126" spans="1:11" x14ac:dyDescent="0.25">
      <c r="A126" s="1071"/>
      <c r="B126" s="1072"/>
      <c r="C126" s="1072"/>
      <c r="D126" s="1072"/>
      <c r="E126" s="1072"/>
      <c r="F126" s="1073"/>
      <c r="G126" s="1071"/>
      <c r="H126" s="1072"/>
      <c r="I126" s="1072"/>
      <c r="J126" s="1072"/>
      <c r="K126" s="1073"/>
    </row>
    <row r="127" spans="1:11" x14ac:dyDescent="0.25">
      <c r="A127" s="1071"/>
      <c r="B127" s="1072"/>
      <c r="C127" s="1072"/>
      <c r="D127" s="1072"/>
      <c r="E127" s="1072"/>
      <c r="F127" s="1073"/>
      <c r="G127" s="1071"/>
      <c r="H127" s="1072"/>
      <c r="I127" s="1072"/>
      <c r="J127" s="1072"/>
      <c r="K127" s="1073"/>
    </row>
    <row r="128" spans="1:11" x14ac:dyDescent="0.25">
      <c r="A128" s="1071"/>
      <c r="B128" s="1072"/>
      <c r="C128" s="1072"/>
      <c r="D128" s="1072"/>
      <c r="E128" s="1072"/>
      <c r="F128" s="1073"/>
      <c r="G128" s="1071"/>
      <c r="H128" s="1072"/>
      <c r="I128" s="1072"/>
      <c r="J128" s="1072"/>
      <c r="K128" s="1073"/>
    </row>
    <row r="129" spans="1:11" x14ac:dyDescent="0.25">
      <c r="A129" s="1071"/>
      <c r="B129" s="1072"/>
      <c r="C129" s="1072"/>
      <c r="D129" s="1072"/>
      <c r="E129" s="1072"/>
      <c r="F129" s="1073"/>
      <c r="G129" s="1071"/>
      <c r="H129" s="1072"/>
      <c r="I129" s="1072"/>
      <c r="J129" s="1072"/>
      <c r="K129" s="1073"/>
    </row>
    <row r="130" spans="1:11" x14ac:dyDescent="0.25">
      <c r="A130" s="1071"/>
      <c r="B130" s="1072"/>
      <c r="C130" s="1072"/>
      <c r="D130" s="1072"/>
      <c r="E130" s="1072"/>
      <c r="F130" s="1073"/>
      <c r="G130" s="1071"/>
      <c r="H130" s="1072"/>
      <c r="I130" s="1072"/>
      <c r="J130" s="1072"/>
      <c r="K130" s="1073"/>
    </row>
    <row r="131" spans="1:11" ht="15.75" thickBot="1" x14ac:dyDescent="0.3">
      <c r="A131" s="1071"/>
      <c r="B131" s="1072"/>
      <c r="C131" s="1072"/>
      <c r="D131" s="1072"/>
      <c r="E131" s="1072"/>
      <c r="F131" s="1073"/>
      <c r="G131" s="1071"/>
      <c r="H131" s="1072"/>
      <c r="I131" s="1072"/>
      <c r="J131" s="1072"/>
      <c r="K131" s="1073"/>
    </row>
    <row r="132" spans="1:11" ht="66" customHeight="1" thickBot="1" x14ac:dyDescent="0.3">
      <c r="A132" s="1099" t="s">
        <v>1361</v>
      </c>
      <c r="B132" s="1100"/>
      <c r="C132" s="1100"/>
      <c r="D132" s="1100"/>
      <c r="E132" s="1100"/>
      <c r="F132" s="1101"/>
      <c r="G132" s="1077" t="s">
        <v>1362</v>
      </c>
      <c r="H132" s="1078"/>
      <c r="I132" s="1078"/>
      <c r="J132" s="1078"/>
      <c r="K132" s="1079"/>
    </row>
    <row r="133" spans="1:11" x14ac:dyDescent="0.25">
      <c r="A133" s="1071"/>
      <c r="B133" s="1072"/>
      <c r="C133" s="1072"/>
      <c r="D133" s="1072"/>
      <c r="E133" s="1072"/>
      <c r="F133" s="1073"/>
      <c r="G133" s="1071"/>
      <c r="H133" s="1072"/>
      <c r="I133" s="1072"/>
      <c r="J133" s="1072"/>
      <c r="K133" s="1073"/>
    </row>
    <row r="134" spans="1:11" x14ac:dyDescent="0.25">
      <c r="A134" s="1071"/>
      <c r="B134" s="1072"/>
      <c r="C134" s="1072"/>
      <c r="D134" s="1072"/>
      <c r="E134" s="1072"/>
      <c r="F134" s="1073"/>
      <c r="G134" s="1071"/>
      <c r="H134" s="1072"/>
      <c r="I134" s="1072"/>
      <c r="J134" s="1072"/>
      <c r="K134" s="1073"/>
    </row>
    <row r="135" spans="1:11" x14ac:dyDescent="0.25">
      <c r="A135" s="1071"/>
      <c r="B135" s="1072"/>
      <c r="C135" s="1072"/>
      <c r="D135" s="1072"/>
      <c r="E135" s="1072"/>
      <c r="F135" s="1073"/>
      <c r="G135" s="1071"/>
      <c r="H135" s="1072"/>
      <c r="I135" s="1072"/>
      <c r="J135" s="1072"/>
      <c r="K135" s="1073"/>
    </row>
    <row r="136" spans="1:11" x14ac:dyDescent="0.25">
      <c r="A136" s="1071"/>
      <c r="B136" s="1072"/>
      <c r="C136" s="1072"/>
      <c r="D136" s="1072"/>
      <c r="E136" s="1072"/>
      <c r="F136" s="1073"/>
      <c r="G136" s="1071"/>
      <c r="H136" s="1072"/>
      <c r="I136" s="1072"/>
      <c r="J136" s="1072"/>
      <c r="K136" s="1073"/>
    </row>
    <row r="137" spans="1:11" x14ac:dyDescent="0.25">
      <c r="A137" s="1071"/>
      <c r="B137" s="1072"/>
      <c r="C137" s="1072"/>
      <c r="D137" s="1072"/>
      <c r="E137" s="1072"/>
      <c r="F137" s="1073"/>
      <c r="G137" s="1071"/>
      <c r="H137" s="1072"/>
      <c r="I137" s="1072"/>
      <c r="J137" s="1072"/>
      <c r="K137" s="1073"/>
    </row>
    <row r="138" spans="1:11" x14ac:dyDescent="0.25">
      <c r="A138" s="1071"/>
      <c r="B138" s="1072"/>
      <c r="C138" s="1072"/>
      <c r="D138" s="1072"/>
      <c r="E138" s="1072"/>
      <c r="F138" s="1073"/>
      <c r="G138" s="1071"/>
      <c r="H138" s="1072"/>
      <c r="I138" s="1072"/>
      <c r="J138" s="1072"/>
      <c r="K138" s="1073"/>
    </row>
    <row r="139" spans="1:11" x14ac:dyDescent="0.25">
      <c r="A139" s="1071"/>
      <c r="B139" s="1072"/>
      <c r="C139" s="1072"/>
      <c r="D139" s="1072"/>
      <c r="E139" s="1072"/>
      <c r="F139" s="1073"/>
      <c r="G139" s="1071"/>
      <c r="H139" s="1072"/>
      <c r="I139" s="1072"/>
      <c r="J139" s="1072"/>
      <c r="K139" s="1073"/>
    </row>
    <row r="140" spans="1:11" x14ac:dyDescent="0.25">
      <c r="A140" s="1071"/>
      <c r="B140" s="1072"/>
      <c r="C140" s="1072"/>
      <c r="D140" s="1072"/>
      <c r="E140" s="1072"/>
      <c r="F140" s="1073"/>
      <c r="G140" s="1071"/>
      <c r="H140" s="1072"/>
      <c r="I140" s="1072"/>
      <c r="J140" s="1072"/>
      <c r="K140" s="1073"/>
    </row>
    <row r="141" spans="1:11" x14ac:dyDescent="0.25">
      <c r="A141" s="1071"/>
      <c r="B141" s="1072"/>
      <c r="C141" s="1072"/>
      <c r="D141" s="1072"/>
      <c r="E141" s="1072"/>
      <c r="F141" s="1073"/>
      <c r="G141" s="1071"/>
      <c r="H141" s="1072"/>
      <c r="I141" s="1072"/>
      <c r="J141" s="1072"/>
      <c r="K141" s="1073"/>
    </row>
    <row r="142" spans="1:11" x14ac:dyDescent="0.25">
      <c r="A142" s="1071"/>
      <c r="B142" s="1072"/>
      <c r="C142" s="1072"/>
      <c r="D142" s="1072"/>
      <c r="E142" s="1072"/>
      <c r="F142" s="1073"/>
      <c r="G142" s="1071"/>
      <c r="H142" s="1072"/>
      <c r="I142" s="1072"/>
      <c r="J142" s="1072"/>
      <c r="K142" s="1073"/>
    </row>
    <row r="143" spans="1:11" x14ac:dyDescent="0.25">
      <c r="A143" s="1071"/>
      <c r="B143" s="1072"/>
      <c r="C143" s="1072"/>
      <c r="D143" s="1072"/>
      <c r="E143" s="1072"/>
      <c r="F143" s="1073"/>
      <c r="G143" s="1071"/>
      <c r="H143" s="1072"/>
      <c r="I143" s="1072"/>
      <c r="J143" s="1072"/>
      <c r="K143" s="1073"/>
    </row>
    <row r="144" spans="1:11" x14ac:dyDescent="0.25">
      <c r="A144" s="1071"/>
      <c r="B144" s="1072"/>
      <c r="C144" s="1072"/>
      <c r="D144" s="1072"/>
      <c r="E144" s="1072"/>
      <c r="F144" s="1073"/>
      <c r="G144" s="1071"/>
      <c r="H144" s="1072"/>
      <c r="I144" s="1072"/>
      <c r="J144" s="1072"/>
      <c r="K144" s="1073"/>
    </row>
    <row r="145" spans="1:11" ht="15.75" thickBot="1" x14ac:dyDescent="0.3">
      <c r="A145" s="1071"/>
      <c r="B145" s="1072"/>
      <c r="C145" s="1072"/>
      <c r="D145" s="1072"/>
      <c r="E145" s="1072"/>
      <c r="F145" s="1073"/>
      <c r="G145" s="1071"/>
      <c r="H145" s="1072"/>
      <c r="I145" s="1072"/>
      <c r="J145" s="1072"/>
      <c r="K145" s="1073"/>
    </row>
    <row r="146" spans="1:11" ht="78" customHeight="1" thickBot="1" x14ac:dyDescent="0.3">
      <c r="A146" s="1077" t="s">
        <v>1363</v>
      </c>
      <c r="B146" s="1078"/>
      <c r="C146" s="1078"/>
      <c r="D146" s="1078"/>
      <c r="E146" s="1078"/>
      <c r="F146" s="1079"/>
      <c r="G146" s="1077" t="s">
        <v>1364</v>
      </c>
      <c r="H146" s="1078"/>
      <c r="I146" s="1078"/>
      <c r="J146" s="1078"/>
      <c r="K146" s="1079"/>
    </row>
    <row r="147" spans="1:11" x14ac:dyDescent="0.25">
      <c r="A147" s="1071"/>
      <c r="B147" s="1072"/>
      <c r="C147" s="1072"/>
      <c r="D147" s="1072"/>
      <c r="E147" s="1072"/>
      <c r="F147" s="1073"/>
      <c r="G147" s="1071"/>
      <c r="H147" s="1072"/>
      <c r="I147" s="1072"/>
      <c r="J147" s="1072"/>
      <c r="K147" s="1073"/>
    </row>
    <row r="148" spans="1:11" x14ac:dyDescent="0.25">
      <c r="A148" s="1071"/>
      <c r="B148" s="1072"/>
      <c r="C148" s="1072"/>
      <c r="D148" s="1072"/>
      <c r="E148" s="1072"/>
      <c r="F148" s="1073"/>
      <c r="G148" s="1071"/>
      <c r="H148" s="1072"/>
      <c r="I148" s="1072"/>
      <c r="J148" s="1072"/>
      <c r="K148" s="1073"/>
    </row>
    <row r="149" spans="1:11" x14ac:dyDescent="0.25">
      <c r="A149" s="1071"/>
      <c r="B149" s="1072"/>
      <c r="C149" s="1072"/>
      <c r="D149" s="1072"/>
      <c r="E149" s="1072"/>
      <c r="F149" s="1073"/>
      <c r="G149" s="1071"/>
      <c r="H149" s="1072"/>
      <c r="I149" s="1072"/>
      <c r="J149" s="1072"/>
      <c r="K149" s="1073"/>
    </row>
    <row r="150" spans="1:11" x14ac:dyDescent="0.25">
      <c r="A150" s="1071"/>
      <c r="B150" s="1072"/>
      <c r="C150" s="1072"/>
      <c r="D150" s="1072"/>
      <c r="E150" s="1072"/>
      <c r="F150" s="1073"/>
      <c r="G150" s="1071"/>
      <c r="H150" s="1072"/>
      <c r="I150" s="1072"/>
      <c r="J150" s="1072"/>
      <c r="K150" s="1073"/>
    </row>
    <row r="151" spans="1:11" x14ac:dyDescent="0.25">
      <c r="A151" s="1071"/>
      <c r="B151" s="1072"/>
      <c r="C151" s="1072"/>
      <c r="D151" s="1072"/>
      <c r="E151" s="1072"/>
      <c r="F151" s="1073"/>
      <c r="G151" s="1071"/>
      <c r="H151" s="1072"/>
      <c r="I151" s="1072"/>
      <c r="J151" s="1072"/>
      <c r="K151" s="1073"/>
    </row>
    <row r="152" spans="1:11" x14ac:dyDescent="0.25">
      <c r="A152" s="1071"/>
      <c r="B152" s="1072"/>
      <c r="C152" s="1072"/>
      <c r="D152" s="1072"/>
      <c r="E152" s="1072"/>
      <c r="F152" s="1073"/>
      <c r="G152" s="1071"/>
      <c r="H152" s="1072"/>
      <c r="I152" s="1072"/>
      <c r="J152" s="1072"/>
      <c r="K152" s="1073"/>
    </row>
    <row r="153" spans="1:11" x14ac:dyDescent="0.25">
      <c r="A153" s="1071"/>
      <c r="B153" s="1072"/>
      <c r="C153" s="1072"/>
      <c r="D153" s="1072"/>
      <c r="E153" s="1072"/>
      <c r="F153" s="1073"/>
      <c r="G153" s="1071"/>
      <c r="H153" s="1072"/>
      <c r="I153" s="1072"/>
      <c r="J153" s="1072"/>
      <c r="K153" s="1073"/>
    </row>
    <row r="154" spans="1:11" x14ac:dyDescent="0.25">
      <c r="A154" s="1071"/>
      <c r="B154" s="1072"/>
      <c r="C154" s="1072"/>
      <c r="D154" s="1072"/>
      <c r="E154" s="1072"/>
      <c r="F154" s="1073"/>
      <c r="G154" s="1071"/>
      <c r="H154" s="1072"/>
      <c r="I154" s="1072"/>
      <c r="J154" s="1072"/>
      <c r="K154" s="1073"/>
    </row>
    <row r="155" spans="1:11" x14ac:dyDescent="0.25">
      <c r="A155" s="1071"/>
      <c r="B155" s="1072"/>
      <c r="C155" s="1072"/>
      <c r="D155" s="1072"/>
      <c r="E155" s="1072"/>
      <c r="F155" s="1073"/>
      <c r="G155" s="1071"/>
      <c r="H155" s="1072"/>
      <c r="I155" s="1072"/>
      <c r="J155" s="1072"/>
      <c r="K155" s="1073"/>
    </row>
    <row r="156" spans="1:11" x14ac:dyDescent="0.25">
      <c r="A156" s="1071"/>
      <c r="B156" s="1072"/>
      <c r="C156" s="1072"/>
      <c r="D156" s="1072"/>
      <c r="E156" s="1072"/>
      <c r="F156" s="1073"/>
      <c r="G156" s="1071"/>
      <c r="H156" s="1072"/>
      <c r="I156" s="1072"/>
      <c r="J156" s="1072"/>
      <c r="K156" s="1073"/>
    </row>
    <row r="157" spans="1:11" x14ac:dyDescent="0.25">
      <c r="A157" s="1071"/>
      <c r="B157" s="1072"/>
      <c r="C157" s="1072"/>
      <c r="D157" s="1072"/>
      <c r="E157" s="1072"/>
      <c r="F157" s="1073"/>
      <c r="G157" s="1071"/>
      <c r="H157" s="1072"/>
      <c r="I157" s="1072"/>
      <c r="J157" s="1072"/>
      <c r="K157" s="1073"/>
    </row>
    <row r="158" spans="1:11" x14ac:dyDescent="0.25">
      <c r="A158" s="1071"/>
      <c r="B158" s="1072"/>
      <c r="C158" s="1072"/>
      <c r="D158" s="1072"/>
      <c r="E158" s="1072"/>
      <c r="F158" s="1073"/>
      <c r="G158" s="1071"/>
      <c r="H158" s="1072"/>
      <c r="I158" s="1072"/>
      <c r="J158" s="1072"/>
      <c r="K158" s="1073"/>
    </row>
    <row r="159" spans="1:11" ht="15.75" thickBot="1" x14ac:dyDescent="0.3">
      <c r="A159" s="1071"/>
      <c r="B159" s="1072"/>
      <c r="C159" s="1072"/>
      <c r="D159" s="1072"/>
      <c r="E159" s="1072"/>
      <c r="F159" s="1073"/>
      <c r="G159" s="1071"/>
      <c r="H159" s="1072"/>
      <c r="I159" s="1072"/>
      <c r="J159" s="1072"/>
      <c r="K159" s="1073"/>
    </row>
    <row r="160" spans="1:11" ht="83.25" customHeight="1" thickBot="1" x14ac:dyDescent="0.3">
      <c r="A160" s="1099" t="s">
        <v>1365</v>
      </c>
      <c r="B160" s="1100"/>
      <c r="C160" s="1100"/>
      <c r="D160" s="1100"/>
      <c r="E160" s="1100"/>
      <c r="F160" s="1101"/>
      <c r="G160" s="1077" t="s">
        <v>1366</v>
      </c>
      <c r="H160" s="1078"/>
      <c r="I160" s="1078"/>
      <c r="J160" s="1078"/>
      <c r="K160" s="1079"/>
    </row>
    <row r="161" spans="1:11" ht="18" customHeight="1" x14ac:dyDescent="0.25">
      <c r="A161" s="1071"/>
      <c r="B161" s="1072"/>
      <c r="C161" s="1072"/>
      <c r="D161" s="1072"/>
      <c r="E161" s="1072"/>
      <c r="F161" s="1073"/>
      <c r="G161" s="1071"/>
      <c r="H161" s="1072"/>
      <c r="I161" s="1072"/>
      <c r="J161" s="1072"/>
      <c r="K161" s="1073"/>
    </row>
    <row r="162" spans="1:11" ht="18" customHeight="1" x14ac:dyDescent="0.25">
      <c r="A162" s="1071"/>
      <c r="B162" s="1072"/>
      <c r="C162" s="1072"/>
      <c r="D162" s="1072"/>
      <c r="E162" s="1072"/>
      <c r="F162" s="1073"/>
      <c r="G162" s="1071"/>
      <c r="H162" s="1072"/>
      <c r="I162" s="1072"/>
      <c r="J162" s="1072"/>
      <c r="K162" s="1073"/>
    </row>
    <row r="163" spans="1:11" ht="18" customHeight="1" x14ac:dyDescent="0.25">
      <c r="A163" s="1071"/>
      <c r="B163" s="1072"/>
      <c r="C163" s="1072"/>
      <c r="D163" s="1072"/>
      <c r="E163" s="1072"/>
      <c r="F163" s="1073"/>
      <c r="G163" s="1071"/>
      <c r="H163" s="1072"/>
      <c r="I163" s="1072"/>
      <c r="J163" s="1072"/>
      <c r="K163" s="1073"/>
    </row>
    <row r="164" spans="1:11" ht="18" customHeight="1" x14ac:dyDescent="0.25">
      <c r="A164" s="1071"/>
      <c r="B164" s="1072"/>
      <c r="C164" s="1072"/>
      <c r="D164" s="1072"/>
      <c r="E164" s="1072"/>
      <c r="F164" s="1073"/>
      <c r="G164" s="1071"/>
      <c r="H164" s="1072"/>
      <c r="I164" s="1072"/>
      <c r="J164" s="1072"/>
      <c r="K164" s="1073"/>
    </row>
    <row r="165" spans="1:11" ht="18" customHeight="1" x14ac:dyDescent="0.25">
      <c r="A165" s="1071"/>
      <c r="B165" s="1072"/>
      <c r="C165" s="1072"/>
      <c r="D165" s="1072"/>
      <c r="E165" s="1072"/>
      <c r="F165" s="1073"/>
      <c r="G165" s="1071"/>
      <c r="H165" s="1072"/>
      <c r="I165" s="1072"/>
      <c r="J165" s="1072"/>
      <c r="K165" s="1073"/>
    </row>
    <row r="166" spans="1:11" ht="18" customHeight="1" x14ac:dyDescent="0.25">
      <c r="A166" s="1071"/>
      <c r="B166" s="1072"/>
      <c r="C166" s="1072"/>
      <c r="D166" s="1072"/>
      <c r="E166" s="1072"/>
      <c r="F166" s="1073"/>
      <c r="G166" s="1071"/>
      <c r="H166" s="1072"/>
      <c r="I166" s="1072"/>
      <c r="J166" s="1072"/>
      <c r="K166" s="1073"/>
    </row>
    <row r="167" spans="1:11" ht="18" customHeight="1" x14ac:dyDescent="0.25">
      <c r="A167" s="1071"/>
      <c r="B167" s="1072"/>
      <c r="C167" s="1072"/>
      <c r="D167" s="1072"/>
      <c r="E167" s="1072"/>
      <c r="F167" s="1073"/>
      <c r="G167" s="1071"/>
      <c r="H167" s="1072"/>
      <c r="I167" s="1072"/>
      <c r="J167" s="1072"/>
      <c r="K167" s="1073"/>
    </row>
    <row r="168" spans="1:11" ht="18" customHeight="1" x14ac:dyDescent="0.25">
      <c r="A168" s="1071"/>
      <c r="B168" s="1072"/>
      <c r="C168" s="1072"/>
      <c r="D168" s="1072"/>
      <c r="E168" s="1072"/>
      <c r="F168" s="1073"/>
      <c r="G168" s="1071"/>
      <c r="H168" s="1072"/>
      <c r="I168" s="1072"/>
      <c r="J168" s="1072"/>
      <c r="K168" s="1073"/>
    </row>
    <row r="169" spans="1:11" ht="18" customHeight="1" x14ac:dyDescent="0.25">
      <c r="A169" s="1071"/>
      <c r="B169" s="1072"/>
      <c r="C169" s="1072"/>
      <c r="D169" s="1072"/>
      <c r="E169" s="1072"/>
      <c r="F169" s="1073"/>
      <c r="G169" s="1071"/>
      <c r="H169" s="1072"/>
      <c r="I169" s="1072"/>
      <c r="J169" s="1072"/>
      <c r="K169" s="1073"/>
    </row>
    <row r="170" spans="1:11" ht="18" customHeight="1" x14ac:dyDescent="0.25">
      <c r="A170" s="1071"/>
      <c r="B170" s="1072"/>
      <c r="C170" s="1072"/>
      <c r="D170" s="1072"/>
      <c r="E170" s="1072"/>
      <c r="F170" s="1073"/>
      <c r="G170" s="1071"/>
      <c r="H170" s="1072"/>
      <c r="I170" s="1072"/>
      <c r="J170" s="1072"/>
      <c r="K170" s="1073"/>
    </row>
    <row r="171" spans="1:11" ht="18" customHeight="1" x14ac:dyDescent="0.25">
      <c r="A171" s="1071"/>
      <c r="B171" s="1072"/>
      <c r="C171" s="1072"/>
      <c r="D171" s="1072"/>
      <c r="E171" s="1072"/>
      <c r="F171" s="1073"/>
      <c r="G171" s="1071"/>
      <c r="H171" s="1072"/>
      <c r="I171" s="1072"/>
      <c r="J171" s="1072"/>
      <c r="K171" s="1073"/>
    </row>
    <row r="172" spans="1:11" ht="18" customHeight="1" x14ac:dyDescent="0.25">
      <c r="A172" s="1071"/>
      <c r="B172" s="1072"/>
      <c r="C172" s="1072"/>
      <c r="D172" s="1072"/>
      <c r="E172" s="1072"/>
      <c r="F172" s="1073"/>
      <c r="G172" s="1071"/>
      <c r="H172" s="1072"/>
      <c r="I172" s="1072"/>
      <c r="J172" s="1072"/>
      <c r="K172" s="1073"/>
    </row>
    <row r="173" spans="1:11" ht="18" customHeight="1" thickBot="1" x14ac:dyDescent="0.3">
      <c r="A173" s="1071"/>
      <c r="B173" s="1072"/>
      <c r="C173" s="1072"/>
      <c r="D173" s="1072"/>
      <c r="E173" s="1072"/>
      <c r="F173" s="1073"/>
      <c r="G173" s="1071"/>
      <c r="H173" s="1072"/>
      <c r="I173" s="1072"/>
      <c r="J173" s="1072"/>
      <c r="K173" s="1073"/>
    </row>
    <row r="174" spans="1:11" ht="77.25" customHeight="1" thickBot="1" x14ac:dyDescent="0.3">
      <c r="A174" s="1074" t="s">
        <v>1367</v>
      </c>
      <c r="B174" s="1075"/>
      <c r="C174" s="1075"/>
      <c r="D174" s="1075"/>
      <c r="E174" s="1075"/>
      <c r="F174" s="1076"/>
      <c r="G174" s="1074" t="s">
        <v>1368</v>
      </c>
      <c r="H174" s="1075"/>
      <c r="I174" s="1075"/>
      <c r="J174" s="1075"/>
      <c r="K174" s="1076"/>
    </row>
    <row r="175" spans="1:11" ht="33" customHeight="1" x14ac:dyDescent="0.25"/>
  </sheetData>
  <mergeCells count="55">
    <mergeCell ref="A160:F160"/>
    <mergeCell ref="G160:K160"/>
    <mergeCell ref="A161:F173"/>
    <mergeCell ref="G161:K173"/>
    <mergeCell ref="A174:F174"/>
    <mergeCell ref="G174:K174"/>
    <mergeCell ref="A133:F145"/>
    <mergeCell ref="G133:K145"/>
    <mergeCell ref="A146:F146"/>
    <mergeCell ref="G146:K146"/>
    <mergeCell ref="A147:F159"/>
    <mergeCell ref="G147:K159"/>
    <mergeCell ref="A117:F118"/>
    <mergeCell ref="G117:K118"/>
    <mergeCell ref="A119:F131"/>
    <mergeCell ref="G119:K131"/>
    <mergeCell ref="A132:F132"/>
    <mergeCell ref="G132:K132"/>
    <mergeCell ref="A89:F101"/>
    <mergeCell ref="G89:K101"/>
    <mergeCell ref="A102:F103"/>
    <mergeCell ref="G102:K103"/>
    <mergeCell ref="A104:F116"/>
    <mergeCell ref="G104:K116"/>
    <mergeCell ref="A74:F74"/>
    <mergeCell ref="G74:J74"/>
    <mergeCell ref="A75:F87"/>
    <mergeCell ref="G75:K87"/>
    <mergeCell ref="A88:F88"/>
    <mergeCell ref="G88:K88"/>
    <mergeCell ref="A48:F59"/>
    <mergeCell ref="G48:K59"/>
    <mergeCell ref="A60:F60"/>
    <mergeCell ref="G60:K60"/>
    <mergeCell ref="A61:F73"/>
    <mergeCell ref="G61:K73"/>
    <mergeCell ref="A33:F33"/>
    <mergeCell ref="G33:K33"/>
    <mergeCell ref="A34:F46"/>
    <mergeCell ref="G34:K46"/>
    <mergeCell ref="A47:F47"/>
    <mergeCell ref="G47:K47"/>
    <mergeCell ref="A6:F18"/>
    <mergeCell ref="G6:K18"/>
    <mergeCell ref="A19:F19"/>
    <mergeCell ref="G19:K19"/>
    <mergeCell ref="A20:F32"/>
    <mergeCell ref="G20:K32"/>
    <mergeCell ref="A1:K2"/>
    <mergeCell ref="A3:D3"/>
    <mergeCell ref="F3:H3"/>
    <mergeCell ref="I3:K3"/>
    <mergeCell ref="A4:G5"/>
    <mergeCell ref="J4:K4"/>
    <mergeCell ref="J5:K5"/>
  </mergeCells>
  <printOptions horizontalCentered="1" verticalCentered="1"/>
  <pageMargins left="0.23622047244094491" right="0.23622047244094491" top="0.74803149606299213" bottom="0.74803149606299213" header="0.31496062992125984" footer="0.31496062992125984"/>
  <pageSetup scale="39" orientation="portrait" r:id="rId1"/>
  <headerFooter>
    <oddFooter>Página &amp;P&amp;R&amp;A</oddFooter>
  </headerFooter>
  <rowBreaks count="1" manualBreakCount="1">
    <brk id="88" max="10"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11</vt:i4>
      </vt:variant>
    </vt:vector>
  </HeadingPairs>
  <TitlesOfParts>
    <vt:vector size="21"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'Registro fotográfico ambiental'!Títulos_a_imprimir</vt:lpstr>
      <vt:lpstr>'Registro fotográfico OyM'!Títulos_a_imprimir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2021-04-05T17:26:17Z</dcterms:modified>
</cp:coreProperties>
</file>